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4780" windowHeight="12150"/>
  </bookViews>
  <sheets>
    <sheet name="EHP7-Component-Update_Side-Effe" sheetId="1" r:id="rId1"/>
  </sheets>
  <definedNames>
    <definedName name="_xlnm._FilterDatabase" localSheetId="0" hidden="1">'EHP7-Component-Update_Side-Effe'!$A$1:$A$388</definedName>
  </definedNames>
  <calcPr calcId="0"/>
</workbook>
</file>

<file path=xl/calcChain.xml><?xml version="1.0" encoding="utf-8"?>
<calcChain xmlns="http://schemas.openxmlformats.org/spreadsheetml/2006/main">
  <c r="B2" i="1" l="1"/>
  <c r="H2" i="1"/>
  <c r="B3" i="1"/>
  <c r="H3" i="1"/>
  <c r="B4" i="1"/>
  <c r="H4" i="1"/>
  <c r="B5" i="1"/>
  <c r="H5" i="1"/>
  <c r="B6" i="1"/>
  <c r="H6" i="1"/>
  <c r="B7" i="1"/>
  <c r="H7" i="1"/>
  <c r="B8" i="1"/>
  <c r="H8" i="1"/>
  <c r="B9" i="1"/>
  <c r="H9" i="1"/>
  <c r="B10" i="1"/>
  <c r="H10" i="1"/>
  <c r="B11" i="1"/>
  <c r="H11" i="1"/>
  <c r="B12" i="1"/>
  <c r="H12" i="1"/>
  <c r="B13" i="1"/>
  <c r="H13" i="1"/>
  <c r="B14" i="1"/>
  <c r="H14" i="1"/>
  <c r="B15" i="1"/>
  <c r="H15" i="1"/>
  <c r="B16" i="1"/>
  <c r="H16" i="1"/>
  <c r="B17" i="1"/>
  <c r="H17" i="1"/>
  <c r="B18" i="1"/>
  <c r="H18" i="1"/>
  <c r="B19" i="1"/>
  <c r="H19" i="1"/>
  <c r="B20" i="1"/>
  <c r="H20" i="1"/>
  <c r="B21" i="1"/>
  <c r="H21" i="1"/>
  <c r="B22" i="1"/>
  <c r="H22" i="1"/>
  <c r="B23" i="1"/>
  <c r="H23" i="1"/>
  <c r="B24" i="1"/>
  <c r="H24" i="1"/>
  <c r="B25" i="1"/>
  <c r="H25" i="1"/>
  <c r="B26" i="1"/>
  <c r="H26" i="1"/>
  <c r="B27" i="1"/>
  <c r="H27" i="1"/>
  <c r="B28" i="1"/>
  <c r="H28" i="1"/>
  <c r="B29" i="1"/>
  <c r="H29" i="1"/>
  <c r="B30" i="1"/>
  <c r="H30" i="1"/>
  <c r="B31" i="1"/>
  <c r="H31" i="1"/>
  <c r="B32" i="1"/>
  <c r="H32" i="1"/>
  <c r="B33" i="1"/>
  <c r="H33" i="1"/>
  <c r="B34" i="1"/>
  <c r="H34" i="1"/>
  <c r="B35" i="1"/>
  <c r="H35" i="1"/>
  <c r="B36" i="1"/>
  <c r="H36" i="1"/>
  <c r="B37" i="1"/>
  <c r="H37" i="1"/>
  <c r="B38" i="1"/>
  <c r="H38" i="1"/>
  <c r="B39" i="1"/>
  <c r="H39" i="1"/>
  <c r="B40" i="1"/>
  <c r="H40" i="1"/>
  <c r="B41" i="1"/>
  <c r="H41" i="1"/>
  <c r="B42" i="1"/>
  <c r="H42" i="1"/>
  <c r="B43" i="1"/>
  <c r="H43" i="1"/>
  <c r="B44" i="1"/>
  <c r="H44" i="1"/>
  <c r="B45" i="1"/>
  <c r="H45" i="1"/>
  <c r="B46" i="1"/>
  <c r="H46" i="1"/>
  <c r="B47" i="1"/>
  <c r="H47" i="1"/>
  <c r="B48" i="1"/>
  <c r="H48" i="1"/>
  <c r="B49" i="1"/>
  <c r="H49" i="1"/>
  <c r="B50" i="1"/>
  <c r="H50" i="1"/>
  <c r="B51" i="1"/>
  <c r="H51" i="1"/>
  <c r="B52" i="1"/>
  <c r="H52" i="1"/>
  <c r="B53" i="1"/>
  <c r="H53" i="1"/>
  <c r="B54" i="1"/>
  <c r="H54" i="1"/>
  <c r="B55" i="1"/>
  <c r="H55" i="1"/>
  <c r="B56" i="1"/>
  <c r="H56" i="1"/>
  <c r="B57" i="1"/>
  <c r="H57" i="1"/>
  <c r="B58" i="1"/>
  <c r="H58" i="1"/>
  <c r="B59" i="1"/>
  <c r="H59" i="1"/>
  <c r="B60" i="1"/>
  <c r="H60" i="1"/>
  <c r="B61" i="1"/>
  <c r="H61" i="1"/>
  <c r="B62" i="1"/>
  <c r="H62" i="1"/>
  <c r="B63" i="1"/>
  <c r="H63" i="1"/>
  <c r="B64" i="1"/>
  <c r="H64" i="1"/>
  <c r="B65" i="1"/>
  <c r="H65" i="1"/>
  <c r="B66" i="1"/>
  <c r="H66" i="1"/>
  <c r="B67" i="1"/>
  <c r="H67" i="1"/>
  <c r="B68" i="1"/>
  <c r="H68" i="1"/>
  <c r="B69" i="1"/>
  <c r="H69" i="1"/>
  <c r="B70" i="1"/>
  <c r="H70" i="1"/>
  <c r="B71" i="1"/>
  <c r="H71" i="1"/>
  <c r="B72" i="1"/>
  <c r="H72" i="1"/>
  <c r="B73" i="1"/>
  <c r="H73" i="1"/>
  <c r="B74" i="1"/>
  <c r="H74" i="1"/>
  <c r="B75" i="1"/>
  <c r="H75" i="1"/>
  <c r="B76" i="1"/>
  <c r="H76" i="1"/>
  <c r="B77" i="1"/>
  <c r="H77" i="1"/>
  <c r="B78" i="1"/>
  <c r="H78" i="1"/>
  <c r="B79" i="1"/>
  <c r="H79" i="1"/>
  <c r="B80" i="1"/>
  <c r="H80" i="1"/>
  <c r="B81" i="1"/>
  <c r="H81" i="1"/>
  <c r="B82" i="1"/>
  <c r="H82" i="1"/>
  <c r="B83" i="1"/>
  <c r="H83" i="1"/>
  <c r="B84" i="1"/>
  <c r="H84" i="1"/>
  <c r="B85" i="1"/>
  <c r="H85" i="1"/>
  <c r="B86" i="1"/>
  <c r="H86" i="1"/>
  <c r="B87" i="1"/>
  <c r="H87" i="1"/>
  <c r="B88" i="1"/>
  <c r="H88" i="1"/>
  <c r="B89" i="1"/>
  <c r="H89" i="1"/>
  <c r="B90" i="1"/>
  <c r="H90" i="1"/>
  <c r="B91" i="1"/>
  <c r="H91" i="1"/>
  <c r="B92" i="1"/>
  <c r="H92" i="1"/>
  <c r="B93" i="1"/>
  <c r="H93" i="1"/>
  <c r="B94" i="1"/>
  <c r="H94" i="1"/>
  <c r="B95" i="1"/>
  <c r="H95" i="1"/>
  <c r="B96" i="1"/>
  <c r="H96" i="1"/>
  <c r="B97" i="1"/>
  <c r="H97" i="1"/>
  <c r="B98" i="1"/>
  <c r="H98" i="1"/>
  <c r="B99" i="1"/>
  <c r="H99" i="1"/>
  <c r="B100" i="1"/>
  <c r="H100" i="1"/>
  <c r="B101" i="1"/>
  <c r="H101" i="1"/>
  <c r="B102" i="1"/>
  <c r="H102" i="1"/>
  <c r="B103" i="1"/>
  <c r="H103" i="1"/>
  <c r="B104" i="1"/>
  <c r="H104" i="1"/>
  <c r="B105" i="1"/>
  <c r="H105" i="1"/>
  <c r="B106" i="1"/>
  <c r="H106" i="1"/>
  <c r="B107" i="1"/>
  <c r="H107" i="1"/>
  <c r="B108" i="1"/>
  <c r="H108" i="1"/>
  <c r="B109" i="1"/>
  <c r="H109" i="1"/>
  <c r="B110" i="1"/>
  <c r="H110" i="1"/>
  <c r="B111" i="1"/>
  <c r="H111" i="1"/>
  <c r="B112" i="1"/>
  <c r="H112" i="1"/>
  <c r="B113" i="1"/>
  <c r="H113" i="1"/>
  <c r="B114" i="1"/>
  <c r="H114" i="1"/>
  <c r="B115" i="1"/>
  <c r="H115" i="1"/>
  <c r="B116" i="1"/>
  <c r="H116" i="1"/>
  <c r="B117" i="1"/>
  <c r="H117" i="1"/>
  <c r="B118" i="1"/>
  <c r="H118" i="1"/>
  <c r="B119" i="1"/>
  <c r="H119" i="1"/>
  <c r="B120" i="1"/>
  <c r="H120" i="1"/>
  <c r="B121" i="1"/>
  <c r="H121" i="1"/>
  <c r="B122" i="1"/>
  <c r="H122" i="1"/>
  <c r="B123" i="1"/>
  <c r="H123" i="1"/>
  <c r="B124" i="1"/>
  <c r="H124" i="1"/>
  <c r="B125" i="1"/>
  <c r="H125" i="1"/>
  <c r="B126" i="1"/>
  <c r="H126" i="1"/>
  <c r="B127" i="1"/>
  <c r="H127" i="1"/>
  <c r="B128" i="1"/>
  <c r="H128" i="1"/>
  <c r="B129" i="1"/>
  <c r="H129" i="1"/>
  <c r="B130" i="1"/>
  <c r="H130" i="1"/>
  <c r="B131" i="1"/>
  <c r="H131" i="1"/>
  <c r="B132" i="1"/>
  <c r="H132" i="1"/>
  <c r="B133" i="1"/>
  <c r="H133" i="1"/>
  <c r="B134" i="1"/>
  <c r="H134" i="1"/>
  <c r="B135" i="1"/>
  <c r="H135" i="1"/>
  <c r="B136" i="1"/>
  <c r="H136" i="1"/>
  <c r="B137" i="1"/>
  <c r="H137" i="1"/>
  <c r="B138" i="1"/>
  <c r="H138" i="1"/>
  <c r="B139" i="1"/>
  <c r="H139" i="1"/>
  <c r="B140" i="1"/>
  <c r="H140" i="1"/>
  <c r="B141" i="1"/>
  <c r="H141" i="1"/>
  <c r="B142" i="1"/>
  <c r="H142" i="1"/>
  <c r="B143" i="1"/>
  <c r="H143" i="1"/>
  <c r="B144" i="1"/>
  <c r="H144" i="1"/>
  <c r="B145" i="1"/>
  <c r="H145" i="1"/>
  <c r="B146" i="1"/>
  <c r="H146" i="1"/>
  <c r="B147" i="1"/>
  <c r="H147" i="1"/>
  <c r="B148" i="1"/>
  <c r="H148" i="1"/>
  <c r="B149" i="1"/>
  <c r="H149" i="1"/>
  <c r="B150" i="1"/>
  <c r="H150" i="1"/>
  <c r="B151" i="1"/>
  <c r="H151" i="1"/>
  <c r="B152" i="1"/>
  <c r="H152" i="1"/>
  <c r="B153" i="1"/>
  <c r="H153" i="1"/>
  <c r="B154" i="1"/>
  <c r="H154" i="1"/>
  <c r="B155" i="1"/>
  <c r="H155" i="1"/>
  <c r="B156" i="1"/>
  <c r="H156" i="1"/>
  <c r="B157" i="1"/>
  <c r="H157" i="1"/>
  <c r="B158" i="1"/>
  <c r="H158" i="1"/>
  <c r="B159" i="1"/>
  <c r="H159" i="1"/>
  <c r="B160" i="1"/>
  <c r="H160" i="1"/>
  <c r="B161" i="1"/>
  <c r="H161" i="1"/>
  <c r="B162" i="1"/>
  <c r="H162" i="1"/>
  <c r="B163" i="1"/>
  <c r="H163" i="1"/>
  <c r="B164" i="1"/>
  <c r="H164" i="1"/>
  <c r="B165" i="1"/>
  <c r="H165" i="1"/>
  <c r="B166" i="1"/>
  <c r="H166" i="1"/>
  <c r="B167" i="1"/>
  <c r="H167" i="1"/>
  <c r="B168" i="1"/>
  <c r="H168" i="1"/>
  <c r="B169" i="1"/>
  <c r="H169" i="1"/>
  <c r="B170" i="1"/>
  <c r="H170" i="1"/>
  <c r="B171" i="1"/>
  <c r="H171" i="1"/>
  <c r="B172" i="1"/>
  <c r="H172" i="1"/>
  <c r="B173" i="1"/>
  <c r="H173" i="1"/>
  <c r="B174" i="1"/>
  <c r="H174" i="1"/>
  <c r="B175" i="1"/>
  <c r="H175" i="1"/>
  <c r="B176" i="1"/>
  <c r="H176" i="1"/>
  <c r="B177" i="1"/>
  <c r="H177" i="1"/>
  <c r="B178" i="1"/>
  <c r="H178" i="1"/>
  <c r="B179" i="1"/>
  <c r="H179" i="1"/>
  <c r="B180" i="1"/>
  <c r="H180" i="1"/>
  <c r="B181" i="1"/>
  <c r="H181" i="1"/>
  <c r="B182" i="1"/>
  <c r="H182" i="1"/>
  <c r="B183" i="1"/>
  <c r="H183" i="1"/>
  <c r="B184" i="1"/>
  <c r="H184" i="1"/>
  <c r="B185" i="1"/>
  <c r="H185" i="1"/>
  <c r="B186" i="1"/>
  <c r="H186" i="1"/>
  <c r="B187" i="1"/>
  <c r="H187" i="1"/>
  <c r="B188" i="1"/>
  <c r="H188" i="1"/>
  <c r="B189" i="1"/>
  <c r="H189" i="1"/>
  <c r="B190" i="1"/>
  <c r="H190" i="1"/>
  <c r="B191" i="1"/>
  <c r="H191" i="1"/>
  <c r="B192" i="1"/>
  <c r="H192" i="1"/>
  <c r="B193" i="1"/>
  <c r="H193" i="1"/>
  <c r="B194" i="1"/>
  <c r="H194" i="1"/>
  <c r="B195" i="1"/>
  <c r="H195" i="1"/>
  <c r="B196" i="1"/>
  <c r="H196" i="1"/>
  <c r="B197" i="1"/>
  <c r="H197" i="1"/>
  <c r="B198" i="1"/>
  <c r="H198" i="1"/>
  <c r="B199" i="1"/>
  <c r="H199" i="1"/>
  <c r="B200" i="1"/>
  <c r="H200" i="1"/>
  <c r="B201" i="1"/>
  <c r="H201" i="1"/>
  <c r="B202" i="1"/>
  <c r="H202" i="1"/>
  <c r="B203" i="1"/>
  <c r="H203" i="1"/>
  <c r="B204" i="1"/>
  <c r="H204" i="1"/>
  <c r="B205" i="1"/>
  <c r="H205" i="1"/>
  <c r="B206" i="1"/>
  <c r="H206" i="1"/>
  <c r="B207" i="1"/>
  <c r="H207" i="1"/>
  <c r="B208" i="1"/>
  <c r="H208" i="1"/>
  <c r="B209" i="1"/>
  <c r="H209" i="1"/>
  <c r="B210" i="1"/>
  <c r="H210" i="1"/>
  <c r="B211" i="1"/>
  <c r="H211" i="1"/>
  <c r="B212" i="1"/>
  <c r="H212" i="1"/>
  <c r="B213" i="1"/>
  <c r="H213" i="1"/>
  <c r="B214" i="1"/>
  <c r="H214" i="1"/>
  <c r="B215" i="1"/>
  <c r="H215" i="1"/>
  <c r="B216" i="1"/>
  <c r="H216" i="1"/>
  <c r="B217" i="1"/>
  <c r="H217" i="1"/>
  <c r="B218" i="1"/>
  <c r="H218" i="1"/>
  <c r="B219" i="1"/>
  <c r="H219" i="1"/>
  <c r="B220" i="1"/>
  <c r="H220" i="1"/>
  <c r="B221" i="1"/>
  <c r="H221" i="1"/>
  <c r="B222" i="1"/>
  <c r="H222" i="1"/>
  <c r="B223" i="1"/>
  <c r="H223" i="1"/>
  <c r="B224" i="1"/>
  <c r="H224" i="1"/>
  <c r="B225" i="1"/>
  <c r="H225" i="1"/>
  <c r="B226" i="1"/>
  <c r="H226" i="1"/>
  <c r="B227" i="1"/>
  <c r="H227" i="1"/>
  <c r="B228" i="1"/>
  <c r="H228" i="1"/>
  <c r="B229" i="1"/>
  <c r="H229" i="1"/>
  <c r="B230" i="1"/>
  <c r="H230" i="1"/>
  <c r="B231" i="1"/>
  <c r="H231" i="1"/>
  <c r="B232" i="1"/>
  <c r="H232" i="1"/>
  <c r="B233" i="1"/>
  <c r="H233" i="1"/>
  <c r="B234" i="1"/>
  <c r="H234" i="1"/>
  <c r="B235" i="1"/>
  <c r="H235" i="1"/>
  <c r="B236" i="1"/>
  <c r="H236" i="1"/>
  <c r="B237" i="1"/>
  <c r="H237" i="1"/>
  <c r="B238" i="1"/>
  <c r="H238" i="1"/>
  <c r="B239" i="1"/>
  <c r="H239" i="1"/>
  <c r="B240" i="1"/>
  <c r="H240" i="1"/>
  <c r="B241" i="1"/>
  <c r="H241" i="1"/>
  <c r="B242" i="1"/>
  <c r="H242" i="1"/>
  <c r="B243" i="1"/>
  <c r="H243" i="1"/>
  <c r="B244" i="1"/>
  <c r="H244" i="1"/>
  <c r="B245" i="1"/>
  <c r="H245" i="1"/>
  <c r="B246" i="1"/>
  <c r="H246" i="1"/>
  <c r="B247" i="1"/>
  <c r="H247" i="1"/>
  <c r="B248" i="1"/>
  <c r="H248" i="1"/>
  <c r="B249" i="1"/>
  <c r="H249" i="1"/>
  <c r="B250" i="1"/>
  <c r="H250" i="1"/>
  <c r="B251" i="1"/>
  <c r="H251" i="1"/>
  <c r="B252" i="1"/>
  <c r="H252" i="1"/>
  <c r="B253" i="1"/>
  <c r="H253" i="1"/>
  <c r="B254" i="1"/>
  <c r="H254" i="1"/>
  <c r="B255" i="1"/>
  <c r="H255" i="1"/>
  <c r="B256" i="1"/>
  <c r="H256" i="1"/>
  <c r="B257" i="1"/>
  <c r="H257" i="1"/>
  <c r="B258" i="1"/>
  <c r="H258" i="1"/>
  <c r="B259" i="1"/>
  <c r="H259" i="1"/>
  <c r="B260" i="1"/>
  <c r="H260" i="1"/>
  <c r="B261" i="1"/>
  <c r="H261" i="1"/>
  <c r="B262" i="1"/>
  <c r="H262" i="1"/>
  <c r="B263" i="1"/>
  <c r="H263" i="1"/>
  <c r="B264" i="1"/>
  <c r="H264" i="1"/>
  <c r="B265" i="1"/>
  <c r="H265" i="1"/>
  <c r="B266" i="1"/>
  <c r="H266" i="1"/>
  <c r="B267" i="1"/>
  <c r="H267" i="1"/>
  <c r="B268" i="1"/>
  <c r="H268" i="1"/>
  <c r="B269" i="1"/>
  <c r="H269" i="1"/>
  <c r="B270" i="1"/>
  <c r="H270" i="1"/>
  <c r="B271" i="1"/>
  <c r="H271" i="1"/>
  <c r="B272" i="1"/>
  <c r="H272" i="1"/>
  <c r="B273" i="1"/>
  <c r="H273" i="1"/>
  <c r="B274" i="1"/>
  <c r="H274" i="1"/>
  <c r="B275" i="1"/>
  <c r="H275" i="1"/>
  <c r="B276" i="1"/>
  <c r="H276" i="1"/>
  <c r="B277" i="1"/>
  <c r="H277" i="1"/>
  <c r="B278" i="1"/>
  <c r="H278" i="1"/>
  <c r="B279" i="1"/>
  <c r="H279" i="1"/>
  <c r="B280" i="1"/>
  <c r="H280" i="1"/>
  <c r="B281" i="1"/>
  <c r="H281" i="1"/>
  <c r="B282" i="1"/>
  <c r="H282" i="1"/>
  <c r="B283" i="1"/>
  <c r="H283" i="1"/>
  <c r="B284" i="1"/>
  <c r="H284" i="1"/>
  <c r="B285" i="1"/>
  <c r="H285" i="1"/>
  <c r="B286" i="1"/>
  <c r="H286" i="1"/>
  <c r="B287" i="1"/>
  <c r="H287" i="1"/>
  <c r="B288" i="1"/>
  <c r="H288" i="1"/>
  <c r="B289" i="1"/>
  <c r="H289" i="1"/>
  <c r="B290" i="1"/>
  <c r="H290" i="1"/>
  <c r="B291" i="1"/>
  <c r="H291" i="1"/>
  <c r="B292" i="1"/>
  <c r="H292" i="1"/>
  <c r="B293" i="1"/>
  <c r="H293" i="1"/>
  <c r="B294" i="1"/>
  <c r="H294" i="1"/>
  <c r="B295" i="1"/>
  <c r="H295" i="1"/>
  <c r="B296" i="1"/>
  <c r="H296" i="1"/>
  <c r="B297" i="1"/>
  <c r="H297" i="1"/>
  <c r="B298" i="1"/>
  <c r="H298" i="1"/>
  <c r="B299" i="1"/>
  <c r="H299" i="1"/>
  <c r="B300" i="1"/>
  <c r="H300" i="1"/>
  <c r="B301" i="1"/>
  <c r="H301" i="1"/>
  <c r="B302" i="1"/>
  <c r="H302" i="1"/>
  <c r="B303" i="1"/>
  <c r="H303" i="1"/>
  <c r="B304" i="1"/>
  <c r="H304" i="1"/>
  <c r="B305" i="1"/>
  <c r="H305" i="1"/>
  <c r="B306" i="1"/>
  <c r="H306" i="1"/>
  <c r="B307" i="1"/>
  <c r="H307" i="1"/>
  <c r="B308" i="1"/>
  <c r="H308" i="1"/>
  <c r="B309" i="1"/>
  <c r="H309" i="1"/>
  <c r="B310" i="1"/>
  <c r="H310" i="1"/>
  <c r="B311" i="1"/>
  <c r="H311" i="1"/>
  <c r="B312" i="1"/>
  <c r="H312" i="1"/>
  <c r="B313" i="1"/>
  <c r="H313" i="1"/>
  <c r="B314" i="1"/>
  <c r="H314" i="1"/>
  <c r="B315" i="1"/>
  <c r="H315" i="1"/>
  <c r="B316" i="1"/>
  <c r="H316" i="1"/>
  <c r="B317" i="1"/>
  <c r="H317" i="1"/>
  <c r="B318" i="1"/>
  <c r="H318" i="1"/>
  <c r="B319" i="1"/>
  <c r="H319" i="1"/>
  <c r="B320" i="1"/>
  <c r="H320" i="1"/>
  <c r="B321" i="1"/>
  <c r="H321" i="1"/>
  <c r="B322" i="1"/>
  <c r="H322" i="1"/>
  <c r="B323" i="1"/>
  <c r="H323" i="1"/>
  <c r="B324" i="1"/>
  <c r="H324" i="1"/>
  <c r="B325" i="1"/>
  <c r="H325" i="1"/>
  <c r="B326" i="1"/>
  <c r="H326" i="1"/>
  <c r="B327" i="1"/>
  <c r="H327" i="1"/>
  <c r="B328" i="1"/>
  <c r="H328" i="1"/>
  <c r="B329" i="1"/>
  <c r="H329" i="1"/>
  <c r="B330" i="1"/>
  <c r="H330" i="1"/>
  <c r="B331" i="1"/>
  <c r="H331" i="1"/>
  <c r="B332" i="1"/>
  <c r="H332" i="1"/>
  <c r="B333" i="1"/>
  <c r="H333" i="1"/>
  <c r="B334" i="1"/>
  <c r="H334" i="1"/>
  <c r="B335" i="1"/>
  <c r="H335" i="1"/>
  <c r="B336" i="1"/>
  <c r="H336" i="1"/>
  <c r="B337" i="1"/>
  <c r="H337" i="1"/>
  <c r="B338" i="1"/>
  <c r="H338" i="1"/>
  <c r="B339" i="1"/>
  <c r="H339" i="1"/>
  <c r="B340" i="1"/>
  <c r="H340" i="1"/>
  <c r="B341" i="1"/>
  <c r="H341" i="1"/>
  <c r="B342" i="1"/>
  <c r="H342" i="1"/>
  <c r="B343" i="1"/>
  <c r="H343" i="1"/>
  <c r="B344" i="1"/>
  <c r="H344" i="1"/>
  <c r="B345" i="1"/>
  <c r="H345" i="1"/>
  <c r="B346" i="1"/>
  <c r="H346" i="1"/>
  <c r="B347" i="1"/>
  <c r="H347" i="1"/>
  <c r="B348" i="1"/>
  <c r="H348" i="1"/>
  <c r="B349" i="1"/>
  <c r="H349" i="1"/>
  <c r="B350" i="1"/>
  <c r="H350" i="1"/>
  <c r="B351" i="1"/>
  <c r="H351" i="1"/>
  <c r="B352" i="1"/>
  <c r="H352" i="1"/>
  <c r="B353" i="1"/>
  <c r="H353" i="1"/>
  <c r="B354" i="1"/>
  <c r="H354" i="1"/>
  <c r="B355" i="1"/>
  <c r="H355" i="1"/>
  <c r="B356" i="1"/>
  <c r="H356" i="1"/>
  <c r="B357" i="1"/>
  <c r="H357" i="1"/>
  <c r="B358" i="1"/>
  <c r="H358" i="1"/>
  <c r="B359" i="1"/>
  <c r="H359" i="1"/>
  <c r="B360" i="1"/>
  <c r="H360" i="1"/>
  <c r="B361" i="1"/>
  <c r="H361" i="1"/>
  <c r="B362" i="1"/>
  <c r="H362" i="1"/>
  <c r="B363" i="1"/>
  <c r="H363" i="1"/>
  <c r="B364" i="1"/>
  <c r="H364" i="1"/>
  <c r="B365" i="1"/>
  <c r="H365" i="1"/>
  <c r="B366" i="1"/>
  <c r="H366" i="1"/>
  <c r="B367" i="1"/>
  <c r="H367" i="1"/>
  <c r="B368" i="1"/>
  <c r="H368" i="1"/>
  <c r="B369" i="1"/>
  <c r="H369" i="1"/>
  <c r="B370" i="1"/>
  <c r="H370" i="1"/>
  <c r="B371" i="1"/>
  <c r="H371" i="1"/>
  <c r="B372" i="1"/>
  <c r="H372" i="1"/>
  <c r="B373" i="1"/>
  <c r="H373" i="1"/>
  <c r="B374" i="1"/>
  <c r="H374" i="1"/>
  <c r="B375" i="1"/>
  <c r="H375" i="1"/>
  <c r="B376" i="1"/>
  <c r="H376" i="1"/>
  <c r="B377" i="1"/>
  <c r="H377" i="1"/>
  <c r="B378" i="1"/>
  <c r="H378" i="1"/>
  <c r="B379" i="1"/>
  <c r="H379" i="1"/>
  <c r="B380" i="1"/>
  <c r="H380" i="1"/>
  <c r="B381" i="1"/>
  <c r="H381" i="1"/>
  <c r="B382" i="1"/>
  <c r="H382" i="1"/>
  <c r="B383" i="1"/>
  <c r="H383" i="1"/>
  <c r="B384" i="1"/>
  <c r="H384" i="1"/>
  <c r="B385" i="1"/>
  <c r="H385" i="1"/>
  <c r="B386" i="1"/>
  <c r="H386" i="1"/>
  <c r="B387" i="1"/>
  <c r="H387" i="1"/>
  <c r="B388" i="1"/>
  <c r="H388" i="1"/>
</calcChain>
</file>

<file path=xl/sharedStrings.xml><?xml version="1.0" encoding="utf-8"?>
<sst xmlns="http://schemas.openxmlformats.org/spreadsheetml/2006/main" count="2331" uniqueCount="972">
  <si>
    <t>Application area</t>
  </si>
  <si>
    <t>Causing note</t>
  </si>
  <si>
    <t>Note text</t>
  </si>
  <si>
    <t>Note version(s)</t>
  </si>
  <si>
    <t>In Support Package</t>
  </si>
  <si>
    <t>Note Version</t>
  </si>
  <si>
    <t>Solving Note</t>
  </si>
  <si>
    <t>Priority</t>
  </si>
  <si>
    <t>AP-MD-BP</t>
  </si>
  <si>
    <t>BP_DIALOG: Move checks performed are incorrect</t>
  </si>
  <si>
    <t>0001 to 9999</t>
  </si>
  <si>
    <t>SAPKB74002</t>
  </si>
  <si>
    <t>Problem caused by note 1059460</t>
  </si>
  <si>
    <t>Module does not return partner when searched using IBAN</t>
  </si>
  <si>
    <t>SAPKA74003</t>
  </si>
  <si>
    <t>Module does not return partner when searched using IBAN - 2</t>
  </si>
  <si>
    <t>SAP BP: No check on IBAN_FROM_DATE field in the bank API</t>
  </si>
  <si>
    <t>Error due to IBAN_FROM_DATE even when it is SPACE</t>
  </si>
  <si>
    <t>AP-MD-IBA</t>
  </si>
  <si>
    <t>Search help by Description in IBASE is case sensitive</t>
  </si>
  <si>
    <t>SAPKNA7029</t>
  </si>
  <si>
    <t>Search help by Description in IBASE not fetching all values</t>
  </si>
  <si>
    <t>AP-MD-PRO</t>
  </si>
  <si>
    <t>Dump in Product Search due to 'INVALID_CRITERIA' exception</t>
  </si>
  <si>
    <t>SAPKA74002</t>
  </si>
  <si>
    <t>Wrong Checks-classes CL_COM_PRSEARCH_UTIL, CL_RFC_TABLE_READ</t>
  </si>
  <si>
    <t>BC-ABA-LI</t>
  </si>
  <si>
    <t>Formatting after change of output device</t>
  </si>
  <si>
    <t>Formatting after switching the output device (2)</t>
  </si>
  <si>
    <t>BC-BMT-OM</t>
  </si>
  <si>
    <t>OM: Generic object services - Attachments are not displayed</t>
  </si>
  <si>
    <t>SAPKB74001</t>
  </si>
  <si>
    <t>OM:Generic object services - Attachments are not displayed 2</t>
  </si>
  <si>
    <t>RHIV0001: Call of exit 003</t>
  </si>
  <si>
    <t>RHIV0001: Calling exit 002</t>
  </si>
  <si>
    <t>BC-BMT-OM-EBP</t>
  </si>
  <si>
    <t>HRALX: BDOC Change pointers unnecessarily generated</t>
  </si>
  <si>
    <t>SAPKA74001</t>
  </si>
  <si>
    <t>HRALX: BPBP Relationship address not created</t>
  </si>
  <si>
    <t>HRALX: only certain subtypes can be saved in 558x info types</t>
  </si>
  <si>
    <t>HRALX: Multiple subtypes grouped to record</t>
  </si>
  <si>
    <t>BC-BMT-WFM-RUN</t>
  </si>
  <si>
    <t>Mobile inbox: Inbox API</t>
  </si>
  <si>
    <t>SAPKB74003</t>
  </si>
  <si>
    <t>Filters for outbox do not take effect</t>
  </si>
  <si>
    <t>ABAP OO: Supporting ALIAS</t>
  </si>
  <si>
    <t>BC-BMT-WFM</t>
  </si>
  <si>
    <t>Error for modeled class-based exceptions</t>
  </si>
  <si>
    <t>BC-BW-SRV</t>
  </si>
  <si>
    <t>Enable push of data units for Standard &amp;amp; DeltaInit requests</t>
  </si>
  <si>
    <t>ODQ: Runtime error ITAB_DUPLICATE_KEY in Delta Queue Monitor</t>
  </si>
  <si>
    <t>BC-CCM-BTC</t>
  </si>
  <si>
    <t>Performance problems when deleting jobs using RSBTCDEL2</t>
  </si>
  <si>
    <t>RSBTCDEL2 terminates</t>
  </si>
  <si>
    <t>BC-CCM-PRN</t>
  </si>
  <si>
    <t>Adjustments of the PDF converter for UPE</t>
  </si>
  <si>
    <t>Minor problems in the PDF converter</t>
  </si>
  <si>
    <t>RSPO1043 does not delete all inconsistencies</t>
  </si>
  <si>
    <t>RSPO1043 terminates with CONVT_NO_NUMBER or BCD_OVERFLOW</t>
  </si>
  <si>
    <t>Unicode Printing Enhancement (UPE)</t>
  </si>
  <si>
    <t>Font object of the Font Repository returns no codepoints</t>
  </si>
  <si>
    <t>Non latin-1 characters in key field of table TFRT_NAME</t>
  </si>
  <si>
    <t>BC-CUS-TOL-TME</t>
  </si>
  <si>
    <t>SAPSQL_PARSE_ERROR in View</t>
  </si>
  <si>
    <t>View Maintenance showing records from all Clients.</t>
  </si>
  <si>
    <t>Dump GETWA_NOT_ASSIGNED_RANGE in form routine MOVE_EX_2_IN</t>
  </si>
  <si>
    <t>Dump CONV_EXIT_FIELD_TOO_SHORT in TA KB21N</t>
  </si>
  <si>
    <t>BC-DWB-TOO</t>
  </si>
  <si>
    <t>SCOV Result Filter</t>
  </si>
  <si>
    <t>BC-DWB-TOO-COV</t>
  </si>
  <si>
    <t>Missing Coverage for ABAP Programs</t>
  </si>
  <si>
    <t>BC-ILM-SRS</t>
  </si>
  <si>
    <t>Origin property missing for Collections in ILM store</t>
  </si>
  <si>
    <t>BC-ILM-IRM</t>
  </si>
  <si>
    <t>Restore IRM Customization for Condition fields</t>
  </si>
  <si>
    <t>Origin property missing for Collections in ILM store: Ver.2</t>
  </si>
  <si>
    <t>BC-INS-TC-RT</t>
  </si>
  <si>
    <t>Task Manager for Technical Configuration (6. Improvements)</t>
  </si>
  <si>
    <t>BW-WHM-DST</t>
  </si>
  <si>
    <t>Task list with CL_RSO_DELTA_QUEUE_CLONE hangs up in STC02</t>
  </si>
  <si>
    <t>BC-MID-ICF</t>
  </si>
  <si>
    <t>Performance improvement in module HTTP_READ_DEBUG</t>
  </si>
  <si>
    <t>BC-MID-RFC</t>
  </si>
  <si>
    <t>System-wide external debugging does not work</t>
  </si>
  <si>
    <t>BC-MID-ICF-LGN</t>
  </si>
  <si>
    <t>Hash string in URL lost after system login</t>
  </si>
  <si>
    <t>Special characters in hash string</t>
  </si>
  <si>
    <t>BC-MUS-LP</t>
  </si>
  <si>
    <t>LPD: Error message TK 112 when transporting a launchpad</t>
  </si>
  <si>
    <t>SAPK-74002INSAPUI</t>
  </si>
  <si>
    <t>TK112 during transport of a launchpad</t>
  </si>
  <si>
    <t>LPD: Launchpad text handling</t>
  </si>
  <si>
    <t>SAPK-74003INSAPUI</t>
  </si>
  <si>
    <t>LPD: Dump &amp;quot;Field symbol is not assigned yet&amp;quot;</t>
  </si>
  <si>
    <t>LPD: Link text in LPD_CUST cannot be edited</t>
  </si>
  <si>
    <t>BC-MUS-POW</t>
  </si>
  <si>
    <t>POWL: Detail area hidden on any ALV standard function</t>
  </si>
  <si>
    <t>POWL: Detail area is wrong on refresh and lead selection</t>
  </si>
  <si>
    <t>BC-SEC-AUT-PFC</t>
  </si>
  <si>
    <t>PFCG: Enhancement of the menu compression</t>
  </si>
  <si>
    <t>PFCG: Error during compression of composite role menu</t>
  </si>
  <si>
    <t>BC-SEC-USR-IS</t>
  </si>
  <si>
    <t>SUIM| RSUSR008_009_NEW role/profile according to selection</t>
  </si>
  <si>
    <t>0001 to 0004</t>
  </si>
  <si>
    <t>SUIM | RSUSR002 fehlerhafter Rollenzuordnungstyp</t>
  </si>
  <si>
    <t>BC-SRV-ADR</t>
  </si>
  <si>
    <t>Address Layout for Indonesia</t>
  </si>
  <si>
    <t>Correction to the Street Rule for the country Indonesia</t>
  </si>
  <si>
    <t>BC-SRV-BR</t>
  </si>
  <si>
    <t>BRF+: Corrections in Quantity Calculation</t>
  </si>
  <si>
    <t>BRF+: Generated class with syntax errors</t>
  </si>
  <si>
    <t>Navigation issue in workbench if in display mode</t>
  </si>
  <si>
    <t>Navigation issue in embedding of BRF+ maintenance screen</t>
  </si>
  <si>
    <t>Prevent manipulations of field VERSION in piecelists</t>
  </si>
  <si>
    <t>Prevent manipulations of field VERSION in piecelist, part II</t>
  </si>
  <si>
    <t>0001 to 0002</t>
  </si>
  <si>
    <t>Transport: Runtime error CONVT_NO_NUMBER in Before Export</t>
  </si>
  <si>
    <t>BC-SRV-COM</t>
  </si>
  <si>
    <t>SO_NAME_CHECK returns incorrect result</t>
  </si>
  <si>
    <t>Unwanted dialog box during agent selection</t>
  </si>
  <si>
    <t>BC-SRV-DX-LSM</t>
  </si>
  <si>
    <t>LSMW Export-Unicode characters not exported correctly</t>
  </si>
  <si>
    <t>LSMW Export-Unicode characters not exported correctly ver.2</t>
  </si>
  <si>
    <t>BC-SRV-NUM</t>
  </si>
  <si>
    <t>SNUM: Assign Interval function</t>
  </si>
  <si>
    <t>SNUM: Deleting a group</t>
  </si>
  <si>
    <t>BC-SRV-QUE</t>
  </si>
  <si>
    <t>SQ02: Unnecessary limitation of source code sequence</t>
  </si>
  <si>
    <t>SQ01: Incorrect code sequence for local additional fields</t>
  </si>
  <si>
    <t>BC-SRV-SCR</t>
  </si>
  <si>
    <t>Error &amp;quot;No document opened&amp;quot; in SAPscript text maintenance</t>
  </si>
  <si>
    <t>PB60 / PBWW errors in Office Integration</t>
  </si>
  <si>
    <t>BC-WD-CMP-ALV-ABA</t>
  </si>
  <si>
    <t>WD ABAP ALV: Dump in class cl_salv_wd_bl_db_access</t>
  </si>
  <si>
    <t>WD ABAP ALV view name&amp;lt;&amp;gt;display, initial view not loaded</t>
  </si>
  <si>
    <t>BW-BCT-TCT-BAC</t>
  </si>
  <si>
    <t>Multiple malfunctions for DataSource 0TCTBWOBJCT_TEXT</t>
  </si>
  <si>
    <t>SAPKW74003</t>
  </si>
  <si>
    <t>DataSource 0TCTUSERNM_TEXT returns only default text</t>
  </si>
  <si>
    <t>BW-BEX-OT</t>
  </si>
  <si>
    <t>Cube writer: Improvement of debug option for RSDRI</t>
  </si>
  <si>
    <t>SAPKW74002</t>
  </si>
  <si>
    <t>Cube writer: Write using RSDRI fails</t>
  </si>
  <si>
    <t>BW VirtualProvider interface - Enhancement for hierachies</t>
  </si>
  <si>
    <t>BW-BEX-OT-OLAP</t>
  </si>
  <si>
    <t>Inactive Hierarchies not passed to Virtual Providers</t>
  </si>
  <si>
    <t>BW-BEX-OT-CCH</t>
  </si>
  <si>
    <t>Safe &amp;amp; fast Reset of OLAP Cache content</t>
  </si>
  <si>
    <t>SAP_BW_HOUSEKEEPING not terminating</t>
  </si>
  <si>
    <t>BW-BEX-OT-F4</t>
  </si>
  <si>
    <t>F4 optimization for large selections</t>
  </si>
  <si>
    <t>System throws a runtime exception TABLE_INVALID_INDEX</t>
  </si>
  <si>
    <t>BW-BEX-OT-MDX</t>
  </si>
  <si>
    <t>MDX: Incorrect data if ALL member is used</t>
  </si>
  <si>
    <t>MDX: Problems for query with replacement path</t>
  </si>
  <si>
    <t>Subsequent correction to SAP Note 1795869</t>
  </si>
  <si>
    <t>Adding of formulas at runtime terminates</t>
  </si>
  <si>
    <t>Local formula in BEx Analyzer does not display data</t>
  </si>
  <si>
    <t>BI-RA-BICS</t>
  </si>
  <si>
    <t>Formulas for two structures</t>
  </si>
  <si>
    <t>Formula contains a formal error</t>
  </si>
  <si>
    <t>Integrated planning and selection of structure elements</t>
  </si>
  <si>
    <t>Integrated planning and selection only for single value(s)</t>
  </si>
  <si>
    <t>Error RSRDR;CHECK_NAV_INIT_BACK when query is executed</t>
  </si>
  <si>
    <t>Incorrect data for hierarchy selection on virtual character.</t>
  </si>
  <si>
    <t>Error in program SAPLRRK0 and form RSRDR;CHECK_NAV_INIT_BACK</t>
  </si>
  <si>
    <t>BW-BEX-OT-OLAP-UOM</t>
  </si>
  <si>
    <t>UOM conversion is not performed</t>
  </si>
  <si>
    <t>UOM conversion not performed (postcorrection to 1850814)</t>
  </si>
  <si>
    <t>BW-SYS-DB-SYB</t>
  </si>
  <si>
    <t>SYB: Missing AP hint for MERGE during IC collapse</t>
  </si>
  <si>
    <t>SYB: [ASE Error SQL102]Incorrect syntax near 'endplan'</t>
  </si>
  <si>
    <t>SYB: Improved Data Load (&amp;quot;ins_by_bulk&amp;quot;)</t>
  </si>
  <si>
    <t>SYB: ASSERTION_FAILED in SAPLRSDU_UTIL_SYB (&amp;quot;ins_by_bulk&amp;quot;)</t>
  </si>
  <si>
    <t>BW-WHM-DBA-IOBJ</t>
  </si>
  <si>
    <t>Various error messages regarding the length of an InfoObject</t>
  </si>
  <si>
    <t>Enhancement to SAP Note 1813374</t>
  </si>
  <si>
    <t>Fehler: Anzeige anderer Version in RSD1 (Hana View Verknpf.)</t>
  </si>
  <si>
    <t>Correction of SAP Note 1838299; IOBJ link with HANA field</t>
  </si>
  <si>
    <t>SAP HANA DB: Column view generation incorrect for InfoObject</t>
  </si>
  <si>
    <t>Column view generation for InfoObject without master data</t>
  </si>
  <si>
    <t>P31:APO:Planning requests turn green too soon / QUALOK</t>
  </si>
  <si>
    <t>BW-BEX-OT-DBIF</t>
  </si>
  <si>
    <t>Fehlende RFC-Berechtigung fÃ¼r RSSM_APO_START_POSTPROCESSING</t>
  </si>
  <si>
    <t>BW-WHM-DST-ARC</t>
  </si>
  <si>
    <t>Write variant ADK does not save further restrictions</t>
  </si>
  <si>
    <t>Schreibvariante NLS/ADK zeigt in Prozesskette initiale Werte</t>
  </si>
  <si>
    <t>BW-WHM-DST-PC</t>
  </si>
  <si>
    <t>S_PROGRAM auth not checked in report execution in PC</t>
  </si>
  <si>
    <t>Missing correction in note 1340291</t>
  </si>
  <si>
    <t>BW-WHM-DST-TRF</t>
  </si>
  <si>
    <t>ASSERTION Failed , transport runtime of SPO</t>
  </si>
  <si>
    <t>Dump in transformation during 'NOP' step</t>
  </si>
  <si>
    <t>BW-WHM-MTD-CTS</t>
  </si>
  <si>
    <t>Import all(2): Incorrect request is selected for RC = 12</t>
  </si>
  <si>
    <t>IMPORT ALL: RC=12 for RS_AFTER_IMPORT_STOP_AT_ERROR</t>
  </si>
  <si>
    <t>CA-BK</t>
  </si>
  <si>
    <t>Basic function: IBAN without BIC</t>
  </si>
  <si>
    <t>FISEPA: SEPA-Bank wird nicht korrekt angelegt</t>
  </si>
  <si>
    <t>Domain BINTK: Fixed value '4' for SEPA bank</t>
  </si>
  <si>
    <t>SEPA-Mandate: Direct debit prenotification in usage data</t>
  </si>
  <si>
    <t>SEPA mandates: Notification in usage data</t>
  </si>
  <si>
    <t>SEPA mandates: Correction package 2013/01 (SAP_ABA)</t>
  </si>
  <si>
    <t>SEPA mandate: Printing without saving is possible - error</t>
  </si>
  <si>
    <t>FSEPA_M4: Custom functions</t>
  </si>
  <si>
    <t>FSEPA_M4 batch: Selected actions are not performed</t>
  </si>
  <si>
    <t>SEPA Mandate: Status Change and Reason Codes</t>
  </si>
  <si>
    <t>Add API Check for SEPA Reason Codes</t>
  </si>
  <si>
    <t>CA-CAD</t>
  </si>
  <si>
    <t>Maximum number of hits in Embedded Search</t>
  </si>
  <si>
    <t>SAPK-74701INPLMWUI</t>
  </si>
  <si>
    <t>Voreinstellung maximale Trefferzahl bei Suche uneinheitlich</t>
  </si>
  <si>
    <t>No message on more hits</t>
  </si>
  <si>
    <t>SAPK-61701INEAAPPL</t>
  </si>
  <si>
    <t>Keine Info Ã¼ber weitere Treffer bei Suche</t>
  </si>
  <si>
    <t>CA-DMS</t>
  </si>
  <si>
    <t>PLMWUI: Dump due to missing Message ID &amp;amp; Message Number</t>
  </si>
  <si>
    <t>SAPKH61701</t>
  </si>
  <si>
    <t>Reverting the notes '1823087', '1824453' and '1834184'</t>
  </si>
  <si>
    <t>CA-FIM-FMA</t>
  </si>
  <si>
    <t>Incorrect interest-like amounts for base reference 0105</t>
  </si>
  <si>
    <t>Incorrect interest after disbursement on 30th of month excl.</t>
  </si>
  <si>
    <t>Incorrect annuity repayment for interest method 360/360</t>
  </si>
  <si>
    <t>Incorrect repayment clearing for interest method 360/360</t>
  </si>
  <si>
    <t>CA-GTF-CPE</t>
  </si>
  <si>
    <t>Quantity Conversion Rule 120 is not processed correctly</t>
  </si>
  <si>
    <t>SAPK-74003INPIBASIS</t>
  </si>
  <si>
    <t>Batch not considered for some CPE Quantity Conversions</t>
  </si>
  <si>
    <t>CA-GTF-GPL</t>
  </si>
  <si>
    <t>CGPL: Enhancements of Archive APIs</t>
  </si>
  <si>
    <t>Missing records in CGPL_ARCH_IDX after step Archiving Delete</t>
  </si>
  <si>
    <t>CGPL: Archive APIs - Improvement of new APIs(note 1823502)</t>
  </si>
  <si>
    <t>Archive file contains duplicates of CGPL task attributes</t>
  </si>
  <si>
    <t>CA-GTF-TS-PPM</t>
  </si>
  <si>
    <t>PPF: No processomg during asynchronous package creation</t>
  </si>
  <si>
    <t>Confusing message in PPF parent job log as of note:1753145</t>
  </si>
  <si>
    <t>CA-GTF-UPS</t>
  </si>
  <si>
    <t>PDR: SAP Note 843881 for later SAP_ABA releaser</t>
  </si>
  <si>
    <t>PDR: SAP Note 843881 for later SAP_ABA releases II</t>
  </si>
  <si>
    <t>CA-MDG-AF</t>
  </si>
  <si>
    <t>Insert multiple elements in collective processing</t>
  </si>
  <si>
    <t>SAPK-74701INMDGFND</t>
  </si>
  <si>
    <t>CA-MDG-AF-DM</t>
  </si>
  <si>
    <t>Assigning more than 1 object in interval leads to dump.</t>
  </si>
  <si>
    <t>CA-QIE</t>
  </si>
  <si>
    <t>Integration of insp. lots ext.insp. in MD04 and ATP (Part I)</t>
  </si>
  <si>
    <t>CA-TS-IA-XS</t>
  </si>
  <si>
    <t>CATSWD: Exception CONVT_NO_NUMBER for Valuation basis(BWGRL)</t>
  </si>
  <si>
    <t>SAPK-60704INEAHR</t>
  </si>
  <si>
    <t>CATSWDA: Display error when cancel button is pressed</t>
  </si>
  <si>
    <t>CA-WUI-UI-TAG</t>
  </si>
  <si>
    <t>Overlay development: Aiming at all &amp;lt;thtmlb:link&amp;gt; tags</t>
  </si>
  <si>
    <t>SAPK-74701INWEBCUIF</t>
  </si>
  <si>
    <t>CA-WUI</t>
  </si>
  <si>
    <t>Removal of Checkman errors</t>
  </si>
  <si>
    <t>CO-OM</t>
  </si>
  <si>
    <t>CO-OM tools: the &amp;quot;Group&amp;quot; input field is not transferred</t>
  </si>
  <si>
    <t>SAPK-61701INSAPFIN</t>
  </si>
  <si>
    <t>CO-OM-Tools: Ankreuzfelder werden nicht Ã¼bernommen</t>
  </si>
  <si>
    <t>CO-OM-OPA-C</t>
  </si>
  <si>
    <t>No availability control for travel expenses</t>
  </si>
  <si>
    <t>Own transaction group for travel expenses</t>
  </si>
  <si>
    <t>CO-PA</t>
  </si>
  <si>
    <t>Missing authorization check in CO-PA</t>
  </si>
  <si>
    <t>Fehler in KEDR_STRATEGY_MAINTAIN</t>
  </si>
  <si>
    <t>EHS-BD-RDF</t>
  </si>
  <si>
    <t>Report contains the message &amp;quot;Phrase language not available&amp;quot;</t>
  </si>
  <si>
    <t>EHS-BD</t>
  </si>
  <si>
    <t>Report contains message 'Phrase language not available'</t>
  </si>
  <si>
    <t>Support for texts in Recipe Development</t>
  </si>
  <si>
    <t>Incorrect indentations for recipe texts in XHTML format</t>
  </si>
  <si>
    <t>EHS-BD-SPE</t>
  </si>
  <si>
    <t>Spec. ID input help truncates identifier after 80 characters</t>
  </si>
  <si>
    <t>EHS-IHS-MEM</t>
  </si>
  <si>
    <t>Syntax error when releasing measurement project</t>
  </si>
  <si>
    <t>EP-PCT-MGR-HR</t>
  </si>
  <si>
    <t>Dump in the subrountine 'GET_APPLICANTS'</t>
  </si>
  <si>
    <t>SAPKE60462</t>
  </si>
  <si>
    <t>Program RHPAPL00- code Review</t>
  </si>
  <si>
    <t>FI-AP-AP-B1</t>
  </si>
  <si>
    <t>CH_EZAG: Transactions 12, 32 and 38 in Foreign Payments</t>
  </si>
  <si>
    <t>CH_EZAG: Transaction 37 not populated in the output DME file</t>
  </si>
  <si>
    <t>RFFOJP_L: Account Holder name not populating in DME file</t>
  </si>
  <si>
    <t>RFFOJP_L: Additional correction to note 1858211</t>
  </si>
  <si>
    <t>FI-AR-AR</t>
  </si>
  <si>
    <t>Report und Chips fÃ¼r Top-N-Listen zu langsam</t>
  </si>
  <si>
    <t>Top-N-Liste zeigt heute fÃ¤llige Posten als Ã¼berfÃ¤llig</t>
  </si>
  <si>
    <t>FI-AR-AR-W</t>
  </si>
  <si>
    <t>ENJOY: No simulation despite corrected validation error</t>
  </si>
  <si>
    <t>ENJOY: No functions despite corrected validation error</t>
  </si>
  <si>
    <t>FI-BL-PT-BA</t>
  </si>
  <si>
    <t>FEB_BSPROC: Text for reason code is not transferred</t>
  </si>
  <si>
    <t>SAPK-61701INEAFIN</t>
  </si>
  <si>
    <t>FEB_BSPROC: Text zum Differenzgrund nicht Ã¤nderbar</t>
  </si>
  <si>
    <t>FEB_BSPROC: Business area on &amp;quot;On Account&amp;quot; tab</t>
  </si>
  <si>
    <t>FEB_BSPROC: Business area is not transferred correctly</t>
  </si>
  <si>
    <t>FI-BL-PT-PR</t>
  </si>
  <si>
    <t>SEPA/IHC: Sequence type of a new mandate in the IHC/B2B</t>
  </si>
  <si>
    <t>SEPA/IHC: Mandate information for payment medium</t>
  </si>
  <si>
    <t>FI-CAX</t>
  </si>
  <si>
    <t>Structural enhancement</t>
  </si>
  <si>
    <t>0003 to 0004</t>
  </si>
  <si>
    <t>SAPK-61701INFICAX</t>
  </si>
  <si>
    <t>FI-CAX-FS</t>
  </si>
  <si>
    <t>Incorrect assignment after a structural enhancement</t>
  </si>
  <si>
    <t>Structural enhancement - correction</t>
  </si>
  <si>
    <t>FI-GL</t>
  </si>
  <si>
    <t>FB03: General ledger view displays amount &amp;quot;0&amp;quot;</t>
  </si>
  <si>
    <t>BW-BCT-FI-GL</t>
  </si>
  <si>
    <t>NewGL Delta extraction: Error RJ012 or GUSL006</t>
  </si>
  <si>
    <t>FI-GL-FL</t>
  </si>
  <si>
    <t>Document splitting: No aggregation for quantities</t>
  </si>
  <si>
    <t>Mengeneinheit in der Hauptbuchsicht trotz Menge 0 gefÃ¼llt</t>
  </si>
  <si>
    <t>FI-GL-GL-F</t>
  </si>
  <si>
    <t>MIRO: manual rate is overwritten when BTE 2051 is active</t>
  </si>
  <si>
    <t>MM-IV-INT-TAX</t>
  </si>
  <si>
    <t>MIRO: Different exchange rate is ignored</t>
  </si>
  <si>
    <t>FI-SL-IS-A</t>
  </si>
  <si>
    <t>RW: Performance improvements for HANA</t>
  </si>
  <si>
    <t>RW: Improve performance for HANA II</t>
  </si>
  <si>
    <t>FI-TV-COS</t>
  </si>
  <si>
    <t>DE: Verpflegungseinzelbeleg - bezahlt durch Firma</t>
  </si>
  <si>
    <t>SAPK-60702INEAHR</t>
  </si>
  <si>
    <t>DE: Meal receipts wrongly incur tax-relevant wage type</t>
  </si>
  <si>
    <t>Web Travel Java : delete additionnal destination impossible</t>
  </si>
  <si>
    <t>FI-TV</t>
  </si>
  <si>
    <t>Web: Additional destination is deleted</t>
  </si>
  <si>
    <t>Web: Search for predefined addresses is case-sensitive</t>
  </si>
  <si>
    <t>SAPK-60705INEAHR</t>
  </si>
  <si>
    <t>Suche nach vordifinierten Adressen: Filter nach Name</t>
  </si>
  <si>
    <t>Trip activity type (planning)</t>
  </si>
  <si>
    <t>SAPK-60709INEAHR</t>
  </si>
  <si>
    <t>Web: incorrect value accepted for destination after cancel</t>
  </si>
  <si>
    <t>PRCC: Faktoren bei WÃ¤hrungsumrechnung</t>
  </si>
  <si>
    <t>SAPK-60711INEAHR</t>
  </si>
  <si>
    <t>PRCC: Ãœberlauf bei WÃ¤hrungsumrechnung</t>
  </si>
  <si>
    <t>AT: Substitutions and combinations of community code numbers</t>
  </si>
  <si>
    <t>SAPK-60714INEAHR</t>
  </si>
  <si>
    <t>DE/AT: Keine Zielkennung bei weiteren Zielen gesichert</t>
  </si>
  <si>
    <t>RPRTEC00: Wrong wage type for meals docs paid by company</t>
  </si>
  <si>
    <t>SAPK-60712INEAHR</t>
  </si>
  <si>
    <t>FI-TV-COS-PS</t>
  </si>
  <si>
    <t>PDF Formular: Reisen Ã–ffentlicher Dienst</t>
  </si>
  <si>
    <t>Web: Problem mit AutovervollstÃ¤ndigen des Reisedatums</t>
  </si>
  <si>
    <t>TG Steuerfreibetrag bei Abwesenheit ohne Aufenthalt Wohnung</t>
  </si>
  <si>
    <t>SAPK-60710INEAHR</t>
  </si>
  <si>
    <t>Nachricht 420 der Nachrichtenkl. FITVPS nicht ausgeliefert</t>
  </si>
  <si>
    <t>FM Posting Date Not Available in Web Dynpro ABAP and TRIP</t>
  </si>
  <si>
    <t>SAPK-60713INEAHR</t>
  </si>
  <si>
    <t>FI-TV-PL</t>
  </si>
  <si>
    <t>Error Message when saving  existing Travel Plan</t>
  </si>
  <si>
    <t>TG: Anzeige der Daten zur Vergleichsrechnung TR/AV falsch</t>
  </si>
  <si>
    <t>Formular Vergl.TR/AV: fehlerhafte Anzahl NÃ¤chte u. ÃœG-Anteil</t>
  </si>
  <si>
    <t>TG tÃ¤gl. RÃ¼ckkehr: Unterkunftsbeleg wird komplett gekappt</t>
  </si>
  <si>
    <t>TG tÃ¤gl. RÃ¼ckkehr: Pauschale Ãœbernachtung nicht erstattet</t>
  </si>
  <si>
    <t>TG: Verschachtelte TrennungsgeldmaÃŸnahmen</t>
  </si>
  <si>
    <t>Verschachtelte Abordnung: Datenbankinkonsistenz nach Sichern</t>
  </si>
  <si>
    <t>Fehlermeldung bei Trennungsgeld ohne Vergleichsrechnung</t>
  </si>
  <si>
    <t>Fehlermeldung nur bei TÃ¤gl.RÃ¼ckkehr ohne Vergleichsrechnung</t>
  </si>
  <si>
    <t>TRG: Anrechnungsverfahren fÃ¼r parallele Dienstreisen</t>
  </si>
  <si>
    <t>ErgÃ¤nzung zu Hinweis 1830241</t>
  </si>
  <si>
    <t>Abw. mit Beibeh. entgelt. Unterkunft Ãœ-Pauschale steuerfrei</t>
  </si>
  <si>
    <t>ErgÃ¤nzung zu Hinweisen 1836634 und 1879265</t>
  </si>
  <si>
    <t>TG/DZ: veraltete ErstattungsbetrÃ¤ge in den Statistikdaten</t>
  </si>
  <si>
    <t>PS-AT: falscher Eintrag in PTRV_VERSION</t>
  </si>
  <si>
    <t>TRG: Keine Werbungskosten bei Kappungsbelege (dauerh. Ausw.)</t>
  </si>
  <si>
    <t>DR: keine Werbungskosten bei erzeugten Kappungsbelegen</t>
  </si>
  <si>
    <t>Web Travel : Bahncard not taken into account</t>
  </si>
  <si>
    <t>Web Travel : Bahncard Business not send</t>
  </si>
  <si>
    <t>FIN-FSCM-COL</t>
  </si>
  <si>
    <t>UDM_CHANGE_SEGMENT_DATA is slow</t>
  </si>
  <si>
    <t>SAPK-61701INFSCMCCD</t>
  </si>
  <si>
    <t>Performance issue with UDM_CHANGE_SEGMENT_DATA</t>
  </si>
  <si>
    <t>FIN-SEM-BCS-CSF-CI-A</t>
  </si>
  <si>
    <t>Updating of retained earnings merger - incomplete statistics</t>
  </si>
  <si>
    <t>SAPK-74701INSEMBW</t>
  </si>
  <si>
    <t>Ergebnisfortschreibung Fusion - Fehlerhafter Meldeumfang</t>
  </si>
  <si>
    <t>FS-BP</t>
  </si>
  <si>
    <t>BP_XDT: Specific fields not transferred with direct input</t>
  </si>
  <si>
    <t>BP_XDT: certain fields not transferred with direct input</t>
  </si>
  <si>
    <t>FS-CD</t>
  </si>
  <si>
    <t>DI payment plan items: Supplement master data</t>
  </si>
  <si>
    <t>SAPK-61701ININSURANC</t>
  </si>
  <si>
    <t>DI Zahlplanpositionen: Hinweis 1859842 Reparatur</t>
  </si>
  <si>
    <t>FS-SR-DE</t>
  </si>
  <si>
    <t>BaFin: Anlage Meldewesenstammdaten f. Immobilien geht nicht</t>
  </si>
  <si>
    <t>SAPK-61701INEAFINSRV</t>
  </si>
  <si>
    <t>BaFin: Anlegen Stammdaten fÃ¼r Immobilien - Tabreiter fehlt</t>
  </si>
  <si>
    <t>IS-ADEC-GPD</t>
  </si>
  <si>
    <t>GPD604+: Stock transport order FIFO</t>
  </si>
  <si>
    <t>SAPK-61701INECCDIMP</t>
  </si>
  <si>
    <t>GPD604+: Stock transport order in-stock preference</t>
  </si>
  <si>
    <t>GPD604+: GPD pegging tree/valuation enablement</t>
  </si>
  <si>
    <t>GPD604+: Follow up to note 1856304 (Complete assignment)</t>
  </si>
  <si>
    <t>IS-DFS-LM</t>
  </si>
  <si>
    <t>IE02: Usage rate in master equipment cannot be changed</t>
  </si>
  <si>
    <t>SAPK-61701INEADFPS</t>
  </si>
  <si>
    <t>Site-Equipment - gespeicherte Werte nicht angezeigt</t>
  </si>
  <si>
    <t>IS-H-BD-BUS</t>
  </si>
  <si>
    <t>IS-H: Error number range obj ISH_NGPA after SAP Note 1845539</t>
  </si>
  <si>
    <t>SAPK-61701INISH</t>
  </si>
  <si>
    <t>IS-H: SAP BP - Changes to HC-specific data are not saved</t>
  </si>
  <si>
    <t>IS-H-IS-GMS</t>
  </si>
  <si>
    <t>DE: Erweiterung der AEB-Statistiken fÃ¼r PEPP-FÃ¤lle</t>
  </si>
  <si>
    <t>DE: E1plus falsche Selektionsoption fÃ¼r DRG-/PEPP-Code</t>
  </si>
  <si>
    <t>IS-M-SD-PS-SL</t>
  </si>
  <si>
    <t>SEPA: Pufferung Mandat in der Funktionsgruppe JK06</t>
  </si>
  <si>
    <t>SAPK-61701INISM</t>
  </si>
  <si>
    <t>IS-M-SD-PS-BL</t>
  </si>
  <si>
    <t>SEPA: Korrektur zu Hinweis 1826708: PrÃ¼fungen in der Faktura</t>
  </si>
  <si>
    <t>IS-OIL-DS</t>
  </si>
  <si>
    <t>IS_OIL and Stock in Transit (SIT)</t>
  </si>
  <si>
    <t>SAPK-61701INISOIL</t>
  </si>
  <si>
    <t>RUCM SFW5 activate  LOG_CPE_FA_FE  &amp;gt; error SFW804</t>
  </si>
  <si>
    <t>IS-OIL-PRA-REP-TAX</t>
  </si>
  <si>
    <t>NE - Tax extraction is not pulling data/records - 3</t>
  </si>
  <si>
    <t>SAPK-61701INISPRA</t>
  </si>
  <si>
    <t>NE - Remove note 1853201 TIK pulled in for Sev reports</t>
  </si>
  <si>
    <t>IS-R-BD-ART</t>
  </si>
  <si>
    <t>Deviations on layout module level are deleted</t>
  </si>
  <si>
    <t>IS-R-BD-LST</t>
  </si>
  <si>
    <t>alle Layoutbausteinversionen in MM42 / MM43</t>
  </si>
  <si>
    <t>listing via general assortments: price checks</t>
  </si>
  <si>
    <t>LO-MD-RA</t>
  </si>
  <si>
    <t>WSOA1, WSOA2, WSOA3:Program termination for transaction call</t>
  </si>
  <si>
    <t>Errors with BADI_SOTYP_C_PRICE_CHECK</t>
  </si>
  <si>
    <t>SAPK-61701INEARETAIL</t>
  </si>
  <si>
    <t>IS-R-BD-OAP</t>
  </si>
  <si>
    <t>Article number Badi in OAPC is called with wrong sequence</t>
  </si>
  <si>
    <t>Syntax error in CL_WRF_APC_GENERIC_ARTICLE</t>
  </si>
  <si>
    <t>IS-R-PUR-AL</t>
  </si>
  <si>
    <t>WA08: Wrong order quantities when some items have errors.</t>
  </si>
  <si>
    <t>LO-MDS-AL</t>
  </si>
  <si>
    <t>WA08: Wrong order quantities : Note 1848458</t>
  </si>
  <si>
    <t>IS-U-CA</t>
  </si>
  <si>
    <t>REV: Error E9 891 or &amp;gt;0 114</t>
  </si>
  <si>
    <t>SAPK-61701INFICA</t>
  </si>
  <si>
    <t>REV: Error E9-891 (using functions for sec.17 UStG)</t>
  </si>
  <si>
    <t>IS-U-CS-CRM</t>
  </si>
  <si>
    <t>EPRODCUST: Dump when changing status of master data template</t>
  </si>
  <si>
    <t>EPRODCUST: Dump beim Ã„ndern des Status der Stammdatenvorlage</t>
  </si>
  <si>
    <t>IS-U-EDM</t>
  </si>
  <si>
    <t>CL_DEF_IM_ISU_EDM_PROFILE_CONV: Private methods/attributes</t>
  </si>
  <si>
    <t>SAPK-61701INISUT</t>
  </si>
  <si>
    <t>EEDMCALCWB: Fehler EEDM_CALC_INST 017 (Kein neuer Status...)</t>
  </si>
  <si>
    <t>LE-DSD-RA-DE</t>
  </si>
  <si>
    <t>DSD batch managmt reqmt in tour data collation Check In/Out</t>
  </si>
  <si>
    <t>Batch management in tour data entry check in/out (DSD)</t>
  </si>
  <si>
    <t>LE-SHP-GF-ES</t>
  </si>
  <si>
    <t>Incorr. sales unit and base unit of measure for inbound dely</t>
  </si>
  <si>
    <t>SAPK-60510INECCSE</t>
  </si>
  <si>
    <t>Keine Verkaufsmengeneinheit bei Lieferung ohne Material</t>
  </si>
  <si>
    <t>LO-AB</t>
  </si>
  <si>
    <t>AB: Function module WLF_GET_DATA_NAST Aggregation error</t>
  </si>
  <si>
    <t>AB: WLF_GET_DATA_NAST Aggregation error (additional fixes)</t>
  </si>
  <si>
    <t>LO-BM-DOB</t>
  </si>
  <si>
    <t>MIGO: Pop up for valuation type appears for docu. batch</t>
  </si>
  <si>
    <t>Valuation type not populated in batch created in ME21n</t>
  </si>
  <si>
    <t>LO-GT-TE</t>
  </si>
  <si>
    <t>TE: The field value is too large and cannot be displayed</t>
  </si>
  <si>
    <t>SAPK-61701INEAGLTRAD</t>
  </si>
  <si>
    <t>Side effect note for note 1835379</t>
  </si>
  <si>
    <t>LO-INT-TM-DL</t>
  </si>
  <si>
    <t>TransportationRequest: Missing preceding document II</t>
  </si>
  <si>
    <t>SAPK-60509INECCSE</t>
  </si>
  <si>
    <t>Performance improvement in method FILL_NODE_BTD_REFERENCE</t>
  </si>
  <si>
    <t>LO-MD-MM</t>
  </si>
  <si>
    <t>MM_SPSTOCK: Errors in authorization checks</t>
  </si>
  <si>
    <t>MM_SPSTOCK: Incorrect authorization check</t>
  </si>
  <si>
    <t>WSM4L: Incorrect change documents are evaluated</t>
  </si>
  <si>
    <t>WLK1 wird durch RWSORT07L fehlerhaft aktualisiert</t>
  </si>
  <si>
    <t>LO-SRS-PUR</t>
  </si>
  <si>
    <t>ITS PO: Purchasing Group from user profile not used</t>
  </si>
  <si>
    <t>LO-SRS</t>
  </si>
  <si>
    <t>MM-IM-GF-REP</t>
  </si>
  <si>
    <t>MB52: Increased runtime when using ERP accelerator</t>
  </si>
  <si>
    <t>MB52: Problems when displaying special stocks</t>
  </si>
  <si>
    <t>MM-PUR-GF-CE</t>
  </si>
  <si>
    <t>Business Add-In ME_BSART_DET is not called in ME59N</t>
  </si>
  <si>
    <t>MM-PUR-PO</t>
  </si>
  <si>
    <t>ME59N: Document type lost</t>
  </si>
  <si>
    <t>MM-PUR-GF-PA</t>
  </si>
  <si>
    <t>Incorrect partner determination</t>
  </si>
  <si>
    <t>ME21N: partner determination with VSR</t>
  </si>
  <si>
    <t>MM-PUR-GF-RE</t>
  </si>
  <si>
    <t>ME2K: Two spool requests created when ALV is used</t>
  </si>
  <si>
    <t>IS-ADEC-MPN-MD</t>
  </si>
  <si>
    <t>DIMP: Follow up note 1850935 &amp;amp; 1876863</t>
  </si>
  <si>
    <t>MM-PUR-GF-STO</t>
  </si>
  <si>
    <t>Incorrect data fetch on database table EKPV</t>
  </si>
  <si>
    <t>Exception raised during database fetch on EKPV</t>
  </si>
  <si>
    <t>Exception raised during fetching of shipping data</t>
  </si>
  <si>
    <t>Delivery creation no longer possible using VL10D</t>
  </si>
  <si>
    <t>MM-PUR-OA-BAPI</t>
  </si>
  <si>
    <t>Incorrect price and price date update using BAPI_SAG_CHANGE</t>
  </si>
  <si>
    <t>BAPI: Advance condition in contract produces error</t>
  </si>
  <si>
    <t>Exedding of the the target value not set in position</t>
  </si>
  <si>
    <t>Error MEPO000 when changing PO with contract reference</t>
  </si>
  <si>
    <t>MM-PUR-REQ-BAPI</t>
  </si>
  <si>
    <t>EBAN APPEND fields get cleared while using BAPI_PR_CHANGE</t>
  </si>
  <si>
    <t>No update happened when executing BAPI_PR_CHANGE</t>
  </si>
  <si>
    <t>PA-BC</t>
  </si>
  <si>
    <t>HR authorizations: Runtime RH_VIEW_FOR_PERNR</t>
  </si>
  <si>
    <t>CL_HRPAD00AUTH_CHECK_STD: CHECK_OM_MAX_LEVEL_AUTH_OPT</t>
  </si>
  <si>
    <t>PA-EIC</t>
  </si>
  <si>
    <t>Multiple UI issues resulting from old DESIGN2002</t>
  </si>
  <si>
    <t>ABAP dump when search for affected employee by name.</t>
  </si>
  <si>
    <t>PA-ER</t>
  </si>
  <si>
    <t>Candidate's life cycle is lost in E-Recruitment</t>
  </si>
  <si>
    <t>SAPK-61701INERECRUIT</t>
  </si>
  <si>
    <t>PA-ER-ALE</t>
  </si>
  <si>
    <t>HRALX: RH_INSERT_INFTY err. for infotype 5585 (subtype 0030)</t>
  </si>
  <si>
    <t>PA-OS</t>
  </si>
  <si>
    <t>PPOME: Doppelte It1007-SÃ¤tze</t>
  </si>
  <si>
    <t>PPOME: Creating It1007 records</t>
  </si>
  <si>
    <t>HCM Renovation: PERNR keeps locked at infotype 1001 011</t>
  </si>
  <si>
    <t>PD-PA Integration: Error 5A 297, User locks pernr.</t>
  </si>
  <si>
    <t>PA-PA-AR</t>
  </si>
  <si>
    <t>[AR] Social Insurance Another Employer</t>
  </si>
  <si>
    <t>PY-AR</t>
  </si>
  <si>
    <t>[AR] Payroll function AROSO not retrieving &amp;quot;Obra Social&amp;quot;</t>
  </si>
  <si>
    <t>[AR] Internal corrections for Another Employer</t>
  </si>
  <si>
    <t>[AR] Another Employer - Misreading in infotype 0392</t>
  </si>
  <si>
    <t>PA-PA-AT</t>
  </si>
  <si>
    <t>Anlegen IT 527 &amp;amp; 3238 nicht mÃ¶glich bei ruhendem DV</t>
  </si>
  <si>
    <t>SAPKE60458</t>
  </si>
  <si>
    <t>IT 3238: BeschÃ¤ftigungsstatus Zahlungen nach Austritt</t>
  </si>
  <si>
    <t>PA-PA-BE</t>
  </si>
  <si>
    <t>Postal Codes - User interface harmonization</t>
  </si>
  <si>
    <t>PY-BE</t>
  </si>
  <si>
    <t>Postal Codes - Handling improvement</t>
  </si>
  <si>
    <t>Postal Codes - User interface harmonization logic</t>
  </si>
  <si>
    <t>SAPKE60463</t>
  </si>
  <si>
    <t>PA-PA-FR</t>
  </si>
  <si>
    <t>Business logic class for IT424 is available</t>
  </si>
  <si>
    <t>Infotype 0424: Fields not cleared depending on the subtype</t>
  </si>
  <si>
    <t>PA-PA-FR-TNM</t>
  </si>
  <si>
    <t>TNM: enh. to the report RPCTNM9S_SNAP_GUI, LSO adaptation</t>
  </si>
  <si>
    <t>SAPK-60703INEAHR</t>
  </si>
  <si>
    <t>TNM: fix for structure HRTNM_S_SNAP_ALV_EMPL_LSO (EhP6.06)</t>
  </si>
  <si>
    <t>PA-PA-QA</t>
  </si>
  <si>
    <t>Qatar HCM Private Sector Localization</t>
  </si>
  <si>
    <t>PY-QA</t>
  </si>
  <si>
    <t>Decimal Number Adjustment for Qatar Funiture Return Function</t>
  </si>
  <si>
    <t>PA-PA-RU</t>
  </si>
  <si>
    <t>SPV-1: XML tag &amp;lt;DataSostavleniyaNa&amp;gt;</t>
  </si>
  <si>
    <t>SAPK-60706INEAHR</t>
  </si>
  <si>
    <t>SPV-1: customizing dates in the XML-file after Note 1639654</t>
  </si>
  <si>
    <t>SZV-6-*: Appendix 3 of Decree 66p at 28.03.2012</t>
  </si>
  <si>
    <t>SZV-6-*: corrections after Note 1712470</t>
  </si>
  <si>
    <t>FSSDP: technical preparations</t>
  </si>
  <si>
    <t>PY-RU</t>
  </si>
  <si>
    <t>HR-RU: FSSDP: Issue in payroll calculation for child care</t>
  </si>
  <si>
    <t>SZV-6-*, ADV-6-2, RSV-1, DSV-3: cumulative updates 10.2012</t>
  </si>
  <si>
    <t>SZV-6-*, ADV-6-2: cumulative updates 11.2012</t>
  </si>
  <si>
    <t>HR-RU: Sick-list for family member can be create &amp;gt; quota</t>
  </si>
  <si>
    <t>Not enough quota 00 for attendance/absence</t>
  </si>
  <si>
    <t>HRULPFP5: missing tags in the SZV-6-x XML-files</t>
  </si>
  <si>
    <t>Short dump CALL_FUNCTION_CONFLICT_TYPE in HR_RU_PR_PERIODS</t>
  </si>
  <si>
    <t>SZV-6-4, ADV-6-2: updates after the Note 1830512</t>
  </si>
  <si>
    <t>SZV-6-4: cumulative updates 04.2013</t>
  </si>
  <si>
    <t>PA-PA-US-BN</t>
  </si>
  <si>
    <t>BEN:ER contrib.to 401k not stopped for highly compensated EE</t>
  </si>
  <si>
    <t>SAPKE60457</t>
  </si>
  <si>
    <t>BEN: Payroll error &amp;quot;Dereferencing processing Saving Plans&amp;quot;</t>
  </si>
  <si>
    <t>PA-PA-XX</t>
  </si>
  <si>
    <t>Hiring Process: Exception CX_HRPA_VIOLATED_PRECONDITION</t>
  </si>
  <si>
    <t>IT0002: Name change does not update CP name in IT1000</t>
  </si>
  <si>
    <t>IT0014/IT0015: Invalid wage types displayed in input help</t>
  </si>
  <si>
    <t>IT0011/IT0014/IT0051:Too many units visible in F4 input help</t>
  </si>
  <si>
    <t>LGMST: Additional decision field ANSVH</t>
  </si>
  <si>
    <t>LGMST: Decision field ANSVH filled with incorrect data</t>
  </si>
  <si>
    <t>PA30: runtime error OBJECTS_OBJREF_NOT_ASSIGNED_NO</t>
  </si>
  <si>
    <t>SAPKE60461</t>
  </si>
  <si>
    <t>Error message PG 207 issued incorrectly</t>
  </si>
  <si>
    <t>IT0014/IT0015: Error message RP 212 occurs</t>
  </si>
  <si>
    <t>IT0014: Exception CX_HRPA_VIOLATED_POSTCONDITION occurs</t>
  </si>
  <si>
    <t>BADIs HRPAD00INFTY and HRPAD00INFTYDB called several times</t>
  </si>
  <si>
    <t>BAdI HRPAD00INFTYDB called for first saving only</t>
  </si>
  <si>
    <t>Infotype records are not delimited or updated</t>
  </si>
  <si>
    <t>CLUSTER/POOL table in SAP HCM (III): change into ORDER BY</t>
  </si>
  <si>
    <t>Infotype 0022: Search help is not displaying any value</t>
  </si>
  <si>
    <t>Infotype 0003: error message 54590 is not triggered</t>
  </si>
  <si>
    <t>PU03: Correction run cannot be changed</t>
  </si>
  <si>
    <t>PBA7: Only one subtype transferred for applicant data</t>
  </si>
  <si>
    <t>PBA7: Only one subtype transferred for applicant data [2]</t>
  </si>
  <si>
    <t>PA-PD-PM</t>
  </si>
  <si>
    <t>PMP: Displaying part appraisals</t>
  </si>
  <si>
    <t>PMP: Anzeige von Teilbeurteilungen - Teil 2</t>
  </si>
  <si>
    <t>Ziele kÃ¶nnen nur zu 20 Formularen zugeordnet werden</t>
  </si>
  <si>
    <t>Objectives can be assigned to only 20 forms (2)</t>
  </si>
  <si>
    <t>PMP: Appraisal process is deleted during saving</t>
  </si>
  <si>
    <t>PMP: Problems in process configuration</t>
  </si>
  <si>
    <t>PA-PF-DE</t>
  </si>
  <si>
    <t>Pension equalization payt: Corrections/enhancements 1/2013</t>
  </si>
  <si>
    <t>SAPKE60459</t>
  </si>
  <si>
    <t>Versorgungsausgleich: Korrekturen / Erweiterungen 2/2013</t>
  </si>
  <si>
    <t>PA-PM-BM</t>
  </si>
  <si>
    <t>Rundungsfehler bei Berechnung des Finanzierungsbedarfs II</t>
  </si>
  <si>
    <t>HRPBCM: Unzureichende BerechtigungsprÃ¼fungen</t>
  </si>
  <si>
    <t>HRPBCM: Inkonsistente DatensÃ¤tze bei Ã„nderung Finanzierung</t>
  </si>
  <si>
    <t>PA-PM-CP</t>
  </si>
  <si>
    <t>Div. Fehler und Erweiterungen 'Erweiterter Anwendungslog'</t>
  </si>
  <si>
    <t>Fehlermeldung HRFPM752 bei RHRFPM_APPL_LOG_DISPLAY</t>
  </si>
  <si>
    <t>Splitting of earmarked funds documents on PERNR-level</t>
  </si>
  <si>
    <t>Adding Pernr to selection screens for document processing</t>
  </si>
  <si>
    <t>PA-PM-OM</t>
  </si>
  <si>
    <t>'To be reclassified' note not proposed for activation</t>
  </si>
  <si>
    <t>Sperren: Diverse Probleme bei Aktivierungsworkflow</t>
  </si>
  <si>
    <t>PPOME: Calculation of non-allocated full-time equivalent</t>
  </si>
  <si>
    <t>Incorrect calculation when activating lock notes</t>
  </si>
  <si>
    <t>PA-TM</t>
  </si>
  <si>
    <t>Talent assessment: Organizational change</t>
  </si>
  <si>
    <t>TalenteinchÃ¤tzung: Fehler beim Aktualisieren</t>
  </si>
  <si>
    <t>Handouts of talent review meeting</t>
  </si>
  <si>
    <t>Talente fehlen in Offene EinschÃ¤tzungen</t>
  </si>
  <si>
    <t>Fehler beim Aktualisieren der EntwicklungsplanÃ¼bersicht</t>
  </si>
  <si>
    <t>PE-LSO-TM</t>
  </si>
  <si>
    <t>Deletion of waiting list booking when capacity is changed</t>
  </si>
  <si>
    <t>Firmly Book at optimum capacity not working correctly</t>
  </si>
  <si>
    <t>LSO - Auditing - Consistency check to confirm LSO Activation</t>
  </si>
  <si>
    <t>USMM Measurement Id 7554 - No results displayed</t>
  </si>
  <si>
    <t>Send Participation Info : Multiple Correspondence Sent.</t>
  </si>
  <si>
    <t>PE-LSO-TM-DW</t>
  </si>
  <si>
    <t>Correspondence notifications not sent for all the requests</t>
  </si>
  <si>
    <t>Course Information Report: Incorrect display of Org Unit.</t>
  </si>
  <si>
    <t>RHSEMI60_LSO: Performance issue due to note 1811887</t>
  </si>
  <si>
    <t>Index for table HRPAD25</t>
  </si>
  <si>
    <t>LSO_PRICES: Inconsistent data with fees</t>
  </si>
  <si>
    <t>PLM-WUI-APP-GSS-R2M</t>
  </si>
  <si>
    <t>Recipe version can be synchronized multiple times</t>
  </si>
  <si>
    <t>Incorrect error message when starting next synchronization</t>
  </si>
  <si>
    <t>PLM-WUI-APP-SEA</t>
  </si>
  <si>
    <t>PLMWUI: Error when updating engineering records</t>
  </si>
  <si>
    <t>englischer Kurztext wird in deutsch angezeigt</t>
  </si>
  <si>
    <t>PLM-WUI-OBJ-ECR</t>
  </si>
  <si>
    <t>LÃ¶schung einer Konstruktionsmappe trotz Signaturprozess</t>
  </si>
  <si>
    <t>Program termination when deleting change item</t>
  </si>
  <si>
    <t>PLM-WUI-OBJ-MAT</t>
  </si>
  <si>
    <t>Performanceprobleme beim Lesen von MPN Informationen (2)</t>
  </si>
  <si>
    <t>Syntax error in function module /PLMI/READ_MPN_DATA_DB</t>
  </si>
  <si>
    <t>PLM-WUI-OBJ-PSM</t>
  </si>
  <si>
    <t>PSM: Creating new change state</t>
  </si>
  <si>
    <t>PLM-WUI-RCP-SPE</t>
  </si>
  <si>
    <t>Change number and key date is missing from start screen</t>
  </si>
  <si>
    <t>Navigation to non-authorized specification</t>
  </si>
  <si>
    <t>PM-ES</t>
  </si>
  <si>
    <t>ECC_MSMTRDNGCRTCHKQR ECC_MSMTRDNGCRTRC Measurement optional</t>
  </si>
  <si>
    <t>ECC_MSMTRDNGCRTCHKQR,ECC_MSMTRDNGCRTRC (2)</t>
  </si>
  <si>
    <t>PM-WOC-LE</t>
  </si>
  <si>
    <t>Costs disappear when displaying cost columns</t>
  </si>
  <si>
    <t>Costs change when displaying cost columns</t>
  </si>
  <si>
    <t>PM-WOC-MO</t>
  </si>
  <si>
    <t>Calculation key not determined if work center is changed</t>
  </si>
  <si>
    <t>IW31: Control key not passed to the dummy operation</t>
  </si>
  <si>
    <t>PM-WOC-MO-OLC</t>
  </si>
  <si>
    <t>IW52/VA02: Fehlermeldung 'V1302' und Dump 'MESSAGE_TYPE_X'</t>
  </si>
  <si>
    <t>CS-SE</t>
  </si>
  <si>
    <t>Dump 'CALL_FUNCTION_PARM_UNKNOWN', Parameter 'KDAUF_AUFK'</t>
  </si>
  <si>
    <t>PP-PI-POR</t>
  </si>
  <si>
    <t>Master data explosion: Incorrect date</t>
  </si>
  <si>
    <t>PP-SFC-PLN-HEA</t>
  </si>
  <si>
    <t>Start in Vergangenheit wird nicht berÃ¼cksichtigt</t>
  </si>
  <si>
    <t>Status NTER wird unnÃ¶tigerweise gesetzt</t>
  </si>
  <si>
    <t>PP-SFC-EXE-GM</t>
  </si>
  <si>
    <t>BAPI-RÃ¼ckmeldung: Dump POSTING_ILLEGAL_STATEMENT</t>
  </si>
  <si>
    <t>IS-ADEC-SUB</t>
  </si>
  <si>
    <t>DIMP: Follow up note 1856070</t>
  </si>
  <si>
    <t>PSM-FM-CL</t>
  </si>
  <si>
    <t>FMJ2(CM):Erroneous chains with valid documents</t>
  </si>
  <si>
    <t>SAPK-61701INEAPS</t>
  </si>
  <si>
    <t>FMJ2(CM):Error FI031 in routine CHAIN_IN_ERROR</t>
  </si>
  <si>
    <t>PT-EV-FO</t>
  </si>
  <si>
    <t>HRFORMS Time Statement - Attendance printed more than once</t>
  </si>
  <si>
    <t>Time statement shows incorrect nr of hours for IT2002 data</t>
  </si>
  <si>
    <t>PT-RC</t>
  </si>
  <si>
    <t>PT: Prerequisites for functionality 'Islamic Calendar' (II)</t>
  </si>
  <si>
    <t>PT-IS</t>
  </si>
  <si>
    <t>PT66: Lange Laufzeiten beim Anzeigen von Einzelwerten</t>
  </si>
  <si>
    <t>PT-RC-UI-XS</t>
  </si>
  <si>
    <t>Leave Request : Wrong Manager determined in CE scenario</t>
  </si>
  <si>
    <t>0001 to 0003</t>
  </si>
  <si>
    <t>Leave Request: Manager could not be determined</t>
  </si>
  <si>
    <t>ESS COR: RPTCORTMAIL updates</t>
  </si>
  <si>
    <t>ESS COR RPTCORTMAIL Dump DBIF_RSQL_INVALID_RSQL</t>
  </si>
  <si>
    <t>PT-SP</t>
  </si>
  <si>
    <t>Correction note 1706441</t>
  </si>
  <si>
    <t>Correction of Note 1809587 (customer_exit_on_data_changed)</t>
  </si>
  <si>
    <t>PT-WS</t>
  </si>
  <si>
    <t>Interface Note: Enhanced Search for WSR in IT0007</t>
  </si>
  <si>
    <t>IT 0007: Error message at Work Schedule Rule Finder</t>
  </si>
  <si>
    <t>PY-AT</t>
  </si>
  <si>
    <t>RRVJ: Nachzahlung von SZ gemÃ¤ÃŸ Â§67 (10) und andere Zahlungen</t>
  </si>
  <si>
    <t>Downgrade von Personalrechenregel AJBZ * /161</t>
  </si>
  <si>
    <t>PY-AU</t>
  </si>
  <si>
    <t>Legal changes 2013  Super guarantee Code Corrections</t>
  </si>
  <si>
    <t>8:Missing code changes for Super Guarantee Legal Change 2013</t>
  </si>
  <si>
    <t>Legal Changes Superannuation 2013 - DDIC Changes</t>
  </si>
  <si>
    <t>Note 1857406- SAR file has incorrect entry in T77S0 in 604</t>
  </si>
  <si>
    <t>DDIC: Issues while applying SAR file for SUPER DDIC changes</t>
  </si>
  <si>
    <t>PY-AU-CE</t>
  </si>
  <si>
    <t>Incorrect SGC distribn. across assignments under single ABN</t>
  </si>
  <si>
    <t>Advantage company car (/162) not included in advance taxes</t>
  </si>
  <si>
    <t>Adv.company car (/162) not to be included in /45A</t>
  </si>
  <si>
    <t>Additional Holidays Regulation KB/AR 19.6.2012</t>
  </si>
  <si>
    <t>Additional Holiday pay not in basis for reduction low wages</t>
  </si>
  <si>
    <t>Dimona : Duplicate Prevention - Performance Improvement</t>
  </si>
  <si>
    <t>Dimona - Prep. and Generation Report - Clearing Buff (MaxIM)</t>
  </si>
  <si>
    <t>Non recurring result bonus - Employee contribution</t>
  </si>
  <si>
    <t>Non-Recurring Result Bonus - SI percentage always 13,07%</t>
  </si>
  <si>
    <t>Checktool to validate professional tax scales</t>
  </si>
  <si>
    <t>Transaction missing for report RPCTXGB0</t>
  </si>
  <si>
    <t>Work Bonus - Addendum to notes 1811679 &amp;amp; 1704197</t>
  </si>
  <si>
    <t>Advance taxes wrongly calculated for Free of SI employees</t>
  </si>
  <si>
    <t>Advances taxes wrongly calculated for Free of SI employees</t>
  </si>
  <si>
    <t>Non Recurring Result Bonus - Advance Taxes</t>
  </si>
  <si>
    <t>Non Recurring Result Bonus - Adv. Taxes - Retroactive change</t>
  </si>
  <si>
    <t>PY-CL</t>
  </si>
  <si>
    <t>[CL] New Function Module for Voluntary Severance calculation</t>
  </si>
  <si>
    <t>[CL] Missing wage type /TF6 for voluntary severence</t>
  </si>
  <si>
    <t>[CL] Wrong number of Vacation days in Termination</t>
  </si>
  <si>
    <t>[CL] Wrong number of vacation days in termination</t>
  </si>
  <si>
    <t>PY-DE-FP-DU</t>
  </si>
  <si>
    <t>DEUEV: Corrections XII</t>
  </si>
  <si>
    <t>PY-DE-NT-NI</t>
  </si>
  <si>
    <t>Warning due to missing wage type MU83 in fictitious run</t>
  </si>
  <si>
    <t>BV-DEUEV: Corrections (9)</t>
  </si>
  <si>
    <t>BV-DEUEV: Corrections (10)</t>
  </si>
  <si>
    <t>DEUEV: Changed meaning of submission reason 34</t>
  </si>
  <si>
    <t>DEUEV: Corrections XIII</t>
  </si>
  <si>
    <t>DEÃœV: Korrekturen XIV</t>
  </si>
  <si>
    <t>PY-DE-FP-E2</t>
  </si>
  <si>
    <t>ELStAM: Corrections after year-end legal change 23/2013</t>
  </si>
  <si>
    <t>ELStAM: Corrections after year-end legal change 26/2013</t>
  </si>
  <si>
    <t>ELStAM: Korrekturen nach dem Jahreswechsel 29/2013</t>
  </si>
  <si>
    <t>ELStAM: Corrections after year-end legal change 34/2013</t>
  </si>
  <si>
    <t>PY-DE-FP-PJ</t>
  </si>
  <si>
    <t>EBeschV: Minor corrections 2</t>
  </si>
  <si>
    <t>Statement of Earnings Regulation (EBeschV) - FAQs</t>
  </si>
  <si>
    <t>PY-DE-NT-CI</t>
  </si>
  <si>
    <t>BVV: No notification creation RPCSVDD1 for AVmG contract</t>
  </si>
  <si>
    <t>BVV:Old notific report continues to create zero notification</t>
  </si>
  <si>
    <t>BVV: Notification report does not create zero notification</t>
  </si>
  <si>
    <t>PY-DE-NT-GR</t>
  </si>
  <si>
    <t>New constant PFDI2 for negative base interest rate</t>
  </si>
  <si>
    <t>Correction: new constant PFDI2 for base interest rate</t>
  </si>
  <si>
    <t>Year-end legal change 2012/2013: Social insurance</t>
  </si>
  <si>
    <t>PY-DE</t>
  </si>
  <si>
    <t>Suppl. to yr-end legal change Germany 2012/2013 in Xmas HRSP</t>
  </si>
  <si>
    <t>AAG fictitious run: Incapacity to work: Corrections VIII</t>
  </si>
  <si>
    <t>AAG fictitious run/incapacity to work: Corrections IX</t>
  </si>
  <si>
    <t>PY-DE-PS</t>
  </si>
  <si>
    <t>Struc equalizatn acc to Sec 12 TVUE: Cases &amp;quot;w/o&amp;quot; progression</t>
  </si>
  <si>
    <t>SAPKE60460</t>
  </si>
  <si>
    <t>Korrektur zum STA gemÃ¤ÃŸ Â§12 TVÃœ: FÃ¤lle ohne Aufstieg, Teil 1</t>
  </si>
  <si>
    <t>TV FlexAZ: Tax exemption according to sect. 3b EStG</t>
  </si>
  <si>
    <t>TV FlexAZ: Fehler bei Steuerfreiheit gem. Â§ 3b EStG</t>
  </si>
  <si>
    <t>PY-DE-PS-VA</t>
  </si>
  <si>
    <t>Public Services regulation changes for Rhineland-Palatinate</t>
  </si>
  <si>
    <t>Ruhegehaltssatz nach Â§ 85 Abs. 1 BeamtVG in Auskunft falsch</t>
  </si>
  <si>
    <t>Regular reimbursements according to Sec 10 VersStaatsV (12)</t>
  </si>
  <si>
    <t>Laufende Erstattungen nach Â§ 10 VersStaatsV (13)</t>
  </si>
  <si>
    <t>Reductn sec.57: &amp;quot;No pensionable employment period exists&amp;quot; II</t>
  </si>
  <si>
    <t>Fehlermeldung 'Keine ruhegehaltfÃ¤hige Dienstzeit vorhanden'</t>
  </si>
  <si>
    <t>PY-DE-PS-ZV</t>
  </si>
  <si>
    <t>Transfer wage types for determination of text keys</t>
  </si>
  <si>
    <t>Ãœberweisungslohnarten zur Ermittlung d.TextschlÃ¼ssel, Teil 2</t>
  </si>
  <si>
    <t>PY-ES</t>
  </si>
  <si>
    <t>AFI: Improvements in log and optimizations</t>
  </si>
  <si>
    <t>AFI: Detailed log flag</t>
  </si>
  <si>
    <t>CALC: Wrong cumulation of days in M717 and M719 wage types</t>
  </si>
  <si>
    <t>CALC: New procedure to avoid retrocalculation in SPA</t>
  </si>
  <si>
    <t>CALC: Corrections on calculation of M717 and M719 wage types</t>
  </si>
  <si>
    <t>TC: CCC filter not working properly</t>
  </si>
  <si>
    <t>TC: CCC filter not considering Sin CCC asociados flag</t>
  </si>
  <si>
    <t>TC: Negative sign in additional settlement</t>
  </si>
  <si>
    <t>TC: Negative additional settlement with positive amounts</t>
  </si>
  <si>
    <t>190: Issue when processing arrears of payment in kind</t>
  </si>
  <si>
    <t>190: Wrong tax percentage applied for No Atrasos (/4EA)</t>
  </si>
  <si>
    <t>FDI: Wrong CCC in FDI generation</t>
  </si>
  <si>
    <t>FDI: Wrong CCC in FDI generation 2</t>
  </si>
  <si>
    <t>RED 02/2013: Bonifications for younger employees</t>
  </si>
  <si>
    <t>BONIFICACIONES: Wrong contract key for 1102 and 1103 methods</t>
  </si>
  <si>
    <t>TC: Corrections for SAP Note 1826723</t>
  </si>
  <si>
    <t>TC: Incorrect amount in CD17 for 0041 bonification method</t>
  </si>
  <si>
    <t>PY-FR</t>
  </si>
  <si>
    <t>Progressive regularization error between SV splits</t>
  </si>
  <si>
    <t>Errors in contributions after implementation of note 1819527</t>
  </si>
  <si>
    <t>IJSS Legal Changes</t>
  </si>
  <si>
    <t>RPLASMF3/RPLASAF3: day to return to work if vacation</t>
  </si>
  <si>
    <t>Loi relative Ã  la sÃ©curisation de l'emploi: foundation</t>
  </si>
  <si>
    <t>Loi relative Ã  la sÃ©curisation de l'emploi: main delivery</t>
  </si>
  <si>
    <t>PY-GB</t>
  </si>
  <si>
    <t>RTI: Enhancements to  Net pensions, GG26, &amp;amp; SXP</t>
  </si>
  <si>
    <t>RTI : Irr. earnings ind / Late payment Ind / SPP in T596I</t>
  </si>
  <si>
    <t>PY-IN</t>
  </si>
  <si>
    <t>PY-IN: Dual Language Handling in PA Infotypes</t>
  </si>
  <si>
    <t>IT0001: Org. unit from position dialog box not transferred</t>
  </si>
  <si>
    <t>PY-IT</t>
  </si>
  <si>
    <t>UniEmens 2.4</t>
  </si>
  <si>
    <t>UniEmens: Missing fields in element &amp;lt;InquadramentoLavVariaz&amp;gt;</t>
  </si>
  <si>
    <t>UniEmens 2.4.1 - Congedo PaternitÃ </t>
  </si>
  <si>
    <t>Customizing entries in T5F99FW table</t>
  </si>
  <si>
    <t>PY-MX</t>
  </si>
  <si>
    <t>[MX] HMXCAGU0 calculates incapacity days incorrectly</t>
  </si>
  <si>
    <t>[MX] Incorrect Christmas Bonus payment in Termination</t>
  </si>
  <si>
    <t>[MX] Wrong liquidation of Christmas Bonus at termination</t>
  </si>
  <si>
    <t>[MX] Wrong Economic Zone and Region on HMXCDAN0</t>
  </si>
  <si>
    <t>[MX] Missing Econominc Zone on Annual Declaration report</t>
  </si>
  <si>
    <t>PY-MX-CE</t>
  </si>
  <si>
    <t>[MX] MXCRT table not being stored in the employee cluster</t>
  </si>
  <si>
    <t>[MX] MXCRT is not saving correctly in the employee cluster</t>
  </si>
  <si>
    <t>PY-NL</t>
  </si>
  <si>
    <t>ULB (WUL): Part 3 - Reporting (CKTO), Conversion Zvw Codes</t>
  </si>
  <si>
    <t>SAPK-60708INEAHR</t>
  </si>
  <si>
    <t>ULB: RPCKTON0 - Performance Improvement</t>
  </si>
  <si>
    <t>YELC 2012/2013: Exclude Company Car from Pensionable Salary</t>
  </si>
  <si>
    <t>NPS02: Feature NLPSK is not Taken Into Account</t>
  </si>
  <si>
    <t>Changes to Transitional Rule Premium Exemption Elderly EEs</t>
  </si>
  <si>
    <t>Negative AOK Premium Wage and Premium Exemption Elderly EE</t>
  </si>
  <si>
    <t>PY-NO</t>
  </si>
  <si>
    <t>HRNO: Reimbursement: changes for further functionality</t>
  </si>
  <si>
    <t>HRNO: short dump - func. module HR_NO_PWS_HOURLY</t>
  </si>
  <si>
    <t>HRNO: Start AP on 1st working day issues</t>
  </si>
  <si>
    <t>HRNO: Reimbursement: sick + vacation + sick -&amp;gt; AP/TP days</t>
  </si>
  <si>
    <t>HRNO: Reimbursement reconciliation - text transfer to IT0015</t>
  </si>
  <si>
    <t>HRNO: Reimbursement reconciliation IT0015 text transfer -FIX</t>
  </si>
  <si>
    <t>HRNO: Reimbursement reconciliation report - error in program</t>
  </si>
  <si>
    <t>HRNO: Error in Reimbursement Reconciliation report</t>
  </si>
  <si>
    <t>PY-NO-PS</t>
  </si>
  <si>
    <t>HRNO: Infotype 1653 (Retirement age)- integration to PPOME</t>
  </si>
  <si>
    <t>HRNO: PD Infotype 1653 - screen 7000 fix (MP165300)</t>
  </si>
  <si>
    <t>PY-PT</t>
  </si>
  <si>
    <t>IRS Rounding delimitation functionality for non-resident EE</t>
  </si>
  <si>
    <t>IRS calculation can raises a short dump</t>
  </si>
  <si>
    <t>RPCSSRP0: Corrections 2013</t>
  </si>
  <si>
    <t>RPCSSRP0: Corrections 2013 II</t>
  </si>
  <si>
    <t>Single Report: wrong behavior in attachment E (strikes)</t>
  </si>
  <si>
    <t>Single Report: Attachment E correction for version 2012</t>
  </si>
  <si>
    <t>PY-PT-PS</t>
  </si>
  <si>
    <t>CGA: new situation code 61 (sickness absence)</t>
  </si>
  <si>
    <t>CGA report: Corrections II - 2013</t>
  </si>
  <si>
    <t>HR-RU: Standard tax privilege in off-cycle</t>
  </si>
  <si>
    <t>payroll operation RUAPP works incorrectly with empty values</t>
  </si>
  <si>
    <t>Average calculation for maternity leave since 01.01.2013</t>
  </si>
  <si>
    <t>Absences are taken from previous months in case of recalcu</t>
  </si>
  <si>
    <t>Issues in Processing of IT 0293 Data and WT /890 Creation</t>
  </si>
  <si>
    <t>PY-RU: NDFL return in case of full storno of taxable base</t>
  </si>
  <si>
    <t>PY-RU_CE: NDFL: Incorrect instructions in Payroll Rule RUEF</t>
  </si>
  <si>
    <t>Maximum daily average for maternity leave since 01/01/2013</t>
  </si>
  <si>
    <t>Maximum daily average rate for maternity since 2013 (276-FZ)</t>
  </si>
  <si>
    <t>New PFR forms SZV-6-4, ADV-6-5</t>
  </si>
  <si>
    <t>Short title of organization is not displayed in DSV-3 XML</t>
  </si>
  <si>
    <t>DSV-3: sums format in the XML file</t>
  </si>
  <si>
    <t>HR-RU: Taxation of Severance Pay at Dismissal</t>
  </si>
  <si>
    <t>HR-RU: Calculation of Average Salary in Inactive Periods</t>
  </si>
  <si>
    <t>SZV 6-4/ADV 6-5: Issues with layouts of form and XML</t>
  </si>
  <si>
    <t>Payroll driver may not update infotypes in CE-enabled system</t>
  </si>
  <si>
    <t>Cancellation of corrections of Note 1850213</t>
  </si>
  <si>
    <t>PY-RU-OC: Feature OCCAL is not used by function RUAVE</t>
  </si>
  <si>
    <t>HR-RU: HRUCALC0_CE generation error after Note 1851112</t>
  </si>
  <si>
    <t>RSV-1: dump at processing of harmful work conditions</t>
  </si>
  <si>
    <t>SZV-6-4, RSV-1: cumulative updates 08.2013</t>
  </si>
  <si>
    <t>New tariffs for postal orders since 01.04.2013</t>
  </si>
  <si>
    <t>Datelimits in details screen for V_T7RUGB</t>
  </si>
  <si>
    <t>SZV-6-4, RSV-1: cumulative updates 06.2013</t>
  </si>
  <si>
    <t>SZV-6-4: cumulative updates 07.2013</t>
  </si>
  <si>
    <t>4-FSS new form layout according to Order N107n, 19.03.2013</t>
  </si>
  <si>
    <t>4-FSS: missing data in the Table 7 Row 12</t>
  </si>
  <si>
    <t>Proportional Calculation of Additional PF Payments for HWC</t>
  </si>
  <si>
    <t>HR-RU: Resplit of Cluster Table RUSTA in Case of WPBP Split</t>
  </si>
  <si>
    <t>PY-SG</t>
  </si>
  <si>
    <t>CPF capping for Legal entity transfer in mid year</t>
  </si>
  <si>
    <t>Retro changes for Legal entity transfer scenarios</t>
  </si>
  <si>
    <t>Incorrect CPF Calculation When Payroll Retro to Year 2012</t>
  </si>
  <si>
    <t>Employer Reference Number Missing for Public Sector Employee</t>
  </si>
  <si>
    <t>View V_T5R0P with Table T5R0P Inconsistence</t>
  </si>
  <si>
    <t>CPF monthly report for period after termination</t>
  </si>
  <si>
    <t>Employee Group Category Incorrect in CPF report</t>
  </si>
  <si>
    <t>PY-TH</t>
  </si>
  <si>
    <t>PY-TH: Incorrect sheet count on cover page of ITF1A</t>
  </si>
  <si>
    <t>HTHCTX1A (Income Tax Form 1A - Yearly report Thailand)</t>
  </si>
  <si>
    <t>PY-VE</t>
  </si>
  <si>
    <t>[VE] Changes in termination calculation (new LOT)</t>
  </si>
  <si>
    <t>[VE] Wrong years of seniority in termination</t>
  </si>
  <si>
    <t>PY-XX-BS</t>
  </si>
  <si>
    <t>Wrong retro calculation when you do a repetition</t>
  </si>
  <si>
    <t>Error message due to wrongly deleted RGDIR entries</t>
  </si>
  <si>
    <t>PY-XX-CE</t>
  </si>
  <si>
    <t>Retro-calculation is wrongly triggered in simulation mode</t>
  </si>
  <si>
    <t>CE - Payroll log: error 'Dereferencing the NULL reference'</t>
  </si>
  <si>
    <t>PY-XX-DME</t>
  </si>
  <si>
    <t>Pre-DME program RPCDTBx0/_CE creates duplicate payments</t>
  </si>
  <si>
    <t>Incorrect error message in log for parallel run of Pre-DME</t>
  </si>
  <si>
    <t>PY-XX-IE</t>
  </si>
  <si>
    <t>OTMx: Export IBAN in Outsourcing(additional fix for 1333429)</t>
  </si>
  <si>
    <t>OTMx: Export IBAN in Payroll Outsourcing</t>
  </si>
  <si>
    <t>PY-XX-OC</t>
  </si>
  <si>
    <t>Repetition run does not retro back to Bonus or Correction</t>
  </si>
  <si>
    <t>Wrong retro calculation periods for a correction run</t>
  </si>
  <si>
    <t>PY-XX-RS</t>
  </si>
  <si>
    <t>RPUPAV00 support for Portugal (molga 19)</t>
  </si>
  <si>
    <t>RPUPAV00: Portugal and Italy (molgas 19, 15) wrong form call</t>
  </si>
  <si>
    <t>PY-ZA</t>
  </si>
  <si>
    <t>Variable Pay Streamlined Timing - Tax Year 2013-14 - Phase 2</t>
  </si>
  <si>
    <t>Variable payments: Error in calculation during retro runs</t>
  </si>
  <si>
    <t>Error display while executing payroll</t>
  </si>
  <si>
    <t>SV and ST tables header values are cleared incorrectly</t>
  </si>
  <si>
    <t>RE-FX-IT</t>
  </si>
  <si>
    <t>REITDS: BADI - taking reversed documents into account</t>
  </si>
  <si>
    <t>REITTCASSIGN: BADI BerÃ¼cksichtigung stornierter Belege</t>
  </si>
  <si>
    <t>RE-FX-MM</t>
  </si>
  <si>
    <t>Corrections to SAP Notes 1776232 and 1766082</t>
  </si>
  <si>
    <t>RE-FX-SC</t>
  </si>
  <si>
    <t>Stlmt hierarchy: Vacancy: Time slot generated multiple times</t>
  </si>
  <si>
    <t>RESCIS: Leerstand im Bericht Kosten und VZ pro Objekt II</t>
  </si>
  <si>
    <t>SU within settlement period canceled: No selection</t>
  </si>
  <si>
    <t>Contract: Settlement unit canceled: Participation incorrect</t>
  </si>
  <si>
    <t>SCM-APO-INT-SLS</t>
  </si>
  <si>
    <t>CSFG/SPM scenario: false obref inconsistencies</t>
  </si>
  <si>
    <t>SPM scenario: inconsistent obref entries</t>
  </si>
  <si>
    <t>SCM-FRE-ERP</t>
  </si>
  <si>
    <t>Non-relevant loc-prod in fre_db_art_site table part 2</t>
  </si>
  <si>
    <t>Non-relevant loc-prod in fre_db_art_site table part 3</t>
  </si>
  <si>
    <t>IGNORE DIF creation for promotion without announced quant.</t>
  </si>
  <si>
    <t>DIF creation for promotion with and without announced quant.</t>
  </si>
  <si>
    <t>SD-BF-AC</t>
  </si>
  <si>
    <t>Optimization for construction of requirements</t>
  </si>
  <si>
    <t>During delivery creation with HUs inconsistencies</t>
  </si>
  <si>
    <t>SD-BIL-RR</t>
  </si>
  <si>
    <t>Returns accrual without call-off order</t>
  </si>
  <si>
    <t>Return accrual without contract reference</t>
  </si>
  <si>
    <t>XX-CSC-BR-MM</t>
  </si>
  <si>
    <t>Pauta Base: Classical Tax Calculation</t>
  </si>
  <si>
    <t>Pauta Base: Reporting</t>
  </si>
  <si>
    <t>Pauta Base: DDIC Changes</t>
  </si>
  <si>
    <t>Wrong Comp. ICMS base/amount value using PIS/COFINS Pauta</t>
  </si>
  <si>
    <t>MIRO: Balance divergence after applying SAP Note 1839027</t>
  </si>
  <si>
    <t>Material Origin: STO 861/862</t>
  </si>
  <si>
    <t>Material Origin: STO - Enhancement fo NF-e</t>
  </si>
  <si>
    <t>Material Origin: STO - Fix changed value after Goods Issue</t>
  </si>
  <si>
    <t>XX-CSC-BR</t>
  </si>
  <si>
    <t>Material Origin: Return of stock transfer</t>
  </si>
  <si>
    <t>ME22N: Wrong ICMS value for material origin using TAXBRJ</t>
  </si>
  <si>
    <t>Material Origin: some scenarios with TAXBRJ and ME22N</t>
  </si>
  <si>
    <t>Material origin: Enhancements to Sched. Agrm. and Contract</t>
  </si>
  <si>
    <t>Brazilian fields filled incorrectly in the CBT determination</t>
  </si>
  <si>
    <t>XX-CSC-CZ-TV</t>
  </si>
  <si>
    <t>Reference date without input mode - rewrite default value</t>
  </si>
  <si>
    <t>XX-CSC-SK-TV</t>
  </si>
  <si>
    <t>Reference date without input mode - rewrite default value II</t>
  </si>
  <si>
    <t>XX-CSC-FIAA</t>
  </si>
  <si>
    <t>Russia CSMD: GLO_RUS_ECOCLASS allowed to save with value '0'</t>
  </si>
  <si>
    <t>XX-CSC-RU-FI</t>
  </si>
  <si>
    <t>Adjustments for russian transport tax to new eco class field</t>
  </si>
  <si>
    <t>XX-CSC-RU</t>
  </si>
  <si>
    <t>Wrong assignment number in accounting document after VF04</t>
  </si>
  <si>
    <t>Property Tax calculation: tax incorrect values</t>
  </si>
  <si>
    <t>J3RALFTTAXCALC generates two rows for asset.</t>
  </si>
  <si>
    <t>Sales/Purchase Ledger: cancellations with small amounts</t>
  </si>
  <si>
    <t>Sales/Purchase Ledger: cancellations for 0% taxes</t>
  </si>
  <si>
    <t>XML and PDF layout for russian transport tax return 2012</t>
  </si>
  <si>
    <t>Wrong KPP value in XML return for Russian transport tax 2012</t>
  </si>
  <si>
    <t>XX-PROJ-FI-CA</t>
  </si>
  <si>
    <t>Lock in NRIV: Group for parallel dialog number ranges</t>
  </si>
  <si>
    <t>Locks for NRIV when posting payment plan items</t>
  </si>
  <si>
    <t>FPY1: RÃ¼ckzahlungen - Flag TFK042E-XAUSB nicht geprÃ¼ft</t>
  </si>
  <si>
    <t>FPY1:RÃ¼ckzahlung per Scheck - kein gÃ¼ltiger Zahlweg gefunden</t>
  </si>
  <si>
    <t>FKKBIX: Reversal (when calling from CC) not performed</t>
  </si>
  <si>
    <t>FKKBIX: BIT was billed although reversal trigger exists</t>
  </si>
  <si>
    <t>FKKORD2: req. consumption of EF doc. does not change</t>
  </si>
  <si>
    <t>FKKORD2: req. cons. of EF doc. tax line does not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</si>
</sst>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8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333" sqref="B333"/>
    </sheetView>
  </sheetViews>
  <sheetFormatPr defaultRowHeight="15" x14ac:dyDescent="0.25"/>
  <cols>
    <col min="1" max="1" width="18" customWidth="1"/>
    <col min="2" max="2" width="12.42578125" bestFit="1" customWidth="1"/>
    <col min="3" max="3" width="68.85546875" bestFit="1" customWidth="1"/>
    <col min="4" max="4" width="14.85546875" bestFit="1" customWidth="1"/>
    <col min="5" max="5" width="23" bestFit="1" customWidth="1"/>
    <col min="7" max="7" width="22.42578125" bestFit="1" customWidth="1"/>
    <col min="8" max="8" width="12.28515625" bestFit="1" customWidth="1"/>
    <col min="9" max="9" width="69.1406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0</v>
      </c>
      <c r="H1" t="s">
        <v>6</v>
      </c>
      <c r="I1" t="s">
        <v>2</v>
      </c>
      <c r="J1" t="s">
        <v>5</v>
      </c>
      <c r="K1" t="s">
        <v>7</v>
      </c>
    </row>
    <row r="2" spans="1:11" x14ac:dyDescent="0.25">
      <c r="A2" t="s">
        <v>8</v>
      </c>
      <c r="B2" t="str">
        <f>HYPERLINK("http://service.sap.com/sap/support/notes/0001059460","0001059460")</f>
        <v>0001059460</v>
      </c>
      <c r="C2" t="s">
        <v>9</v>
      </c>
      <c r="D2" t="s">
        <v>10</v>
      </c>
      <c r="E2" t="s">
        <v>11</v>
      </c>
      <c r="F2">
        <v>3</v>
      </c>
      <c r="G2" t="s">
        <v>8</v>
      </c>
      <c r="H2" t="str">
        <f>HYPERLINK("http://service.sap.com/sap/support/notes/0001124546","0001124546")</f>
        <v>0001124546</v>
      </c>
      <c r="I2" t="s">
        <v>12</v>
      </c>
      <c r="J2">
        <v>1</v>
      </c>
      <c r="K2">
        <v>2</v>
      </c>
    </row>
    <row r="3" spans="1:11" x14ac:dyDescent="0.25">
      <c r="A3" t="s">
        <v>8</v>
      </c>
      <c r="B3" t="str">
        <f>HYPERLINK("http://service.sap.com/sap/support/notes/0001821172","0001821172")</f>
        <v>0001821172</v>
      </c>
      <c r="C3" t="s">
        <v>13</v>
      </c>
      <c r="D3" t="s">
        <v>10</v>
      </c>
      <c r="E3" t="s">
        <v>14</v>
      </c>
      <c r="F3">
        <v>1</v>
      </c>
      <c r="G3" t="s">
        <v>8</v>
      </c>
      <c r="H3" t="str">
        <f>HYPERLINK("http://service.sap.com/sap/support/notes/0001822253","0001822253")</f>
        <v>0001822253</v>
      </c>
      <c r="I3" t="s">
        <v>15</v>
      </c>
      <c r="J3">
        <v>1</v>
      </c>
      <c r="K3">
        <v>3</v>
      </c>
    </row>
    <row r="4" spans="1:11" x14ac:dyDescent="0.25">
      <c r="A4" t="s">
        <v>8</v>
      </c>
      <c r="B4" t="str">
        <f>HYPERLINK("http://service.sap.com/sap/support/notes/0001821176","0001821176")</f>
        <v>0001821176</v>
      </c>
      <c r="C4" t="s">
        <v>16</v>
      </c>
      <c r="D4" t="s">
        <v>10</v>
      </c>
      <c r="E4" t="s">
        <v>14</v>
      </c>
      <c r="F4">
        <v>2</v>
      </c>
      <c r="G4" t="s">
        <v>8</v>
      </c>
      <c r="H4" t="str">
        <f>HYPERLINK("http://service.sap.com/sap/support/notes/0001905103","0001905103")</f>
        <v>0001905103</v>
      </c>
      <c r="I4" t="s">
        <v>17</v>
      </c>
      <c r="J4">
        <v>1</v>
      </c>
      <c r="K4">
        <v>3</v>
      </c>
    </row>
    <row r="5" spans="1:11" x14ac:dyDescent="0.25">
      <c r="A5" t="s">
        <v>18</v>
      </c>
      <c r="B5" t="str">
        <f>HYPERLINK("http://service.sap.com/sap/support/notes/0001777237","0001777237")</f>
        <v>0001777237</v>
      </c>
      <c r="C5" t="s">
        <v>19</v>
      </c>
      <c r="D5" t="s">
        <v>10</v>
      </c>
      <c r="E5" t="s">
        <v>20</v>
      </c>
      <c r="F5">
        <v>1</v>
      </c>
      <c r="G5" t="s">
        <v>18</v>
      </c>
      <c r="H5" t="str">
        <f>HYPERLINK("http://service.sap.com/sap/support/notes/0001820697","0001820697")</f>
        <v>0001820697</v>
      </c>
      <c r="I5" t="s">
        <v>21</v>
      </c>
      <c r="J5">
        <v>1</v>
      </c>
      <c r="K5">
        <v>3</v>
      </c>
    </row>
    <row r="6" spans="1:11" x14ac:dyDescent="0.25">
      <c r="A6" t="s">
        <v>22</v>
      </c>
      <c r="B6" t="str">
        <f>HYPERLINK("http://service.sap.com/sap/support/notes/0001814225","0001814225")</f>
        <v>0001814225</v>
      </c>
      <c r="C6" t="s">
        <v>23</v>
      </c>
      <c r="D6" t="s">
        <v>10</v>
      </c>
      <c r="E6" t="s">
        <v>24</v>
      </c>
      <c r="F6">
        <v>1</v>
      </c>
      <c r="G6" t="s">
        <v>22</v>
      </c>
      <c r="H6" t="str">
        <f>HYPERLINK("http://service.sap.com/sap/support/notes/0001866208","0001866208")</f>
        <v>0001866208</v>
      </c>
      <c r="I6" t="s">
        <v>25</v>
      </c>
      <c r="J6">
        <v>3</v>
      </c>
      <c r="K6">
        <v>3</v>
      </c>
    </row>
    <row r="7" spans="1:11" x14ac:dyDescent="0.25">
      <c r="A7" t="s">
        <v>26</v>
      </c>
      <c r="B7" t="str">
        <f>HYPERLINK("http://service.sap.com/sap/support/notes/0001774094","0001774094")</f>
        <v>0001774094</v>
      </c>
      <c r="C7" t="s">
        <v>27</v>
      </c>
      <c r="D7" t="s">
        <v>10</v>
      </c>
      <c r="E7" t="s">
        <v>11</v>
      </c>
      <c r="F7">
        <v>3</v>
      </c>
      <c r="G7" t="s">
        <v>26</v>
      </c>
      <c r="H7" t="str">
        <f>HYPERLINK("http://service.sap.com/sap/support/notes/0001884415","0001884415")</f>
        <v>0001884415</v>
      </c>
      <c r="I7" t="s">
        <v>28</v>
      </c>
      <c r="J7">
        <v>1</v>
      </c>
      <c r="K7">
        <v>3</v>
      </c>
    </row>
    <row r="8" spans="1:11" x14ac:dyDescent="0.25">
      <c r="A8" t="s">
        <v>29</v>
      </c>
      <c r="B8" t="str">
        <f>HYPERLINK("http://service.sap.com/sap/support/notes/0001764734","0001764734")</f>
        <v>0001764734</v>
      </c>
      <c r="C8" t="s">
        <v>30</v>
      </c>
      <c r="D8" t="s">
        <v>10</v>
      </c>
      <c r="E8" t="s">
        <v>31</v>
      </c>
      <c r="F8">
        <v>5</v>
      </c>
      <c r="G8" t="s">
        <v>29</v>
      </c>
      <c r="H8" t="str">
        <f>HYPERLINK("http://service.sap.com/sap/support/notes/0001793803","0001793803")</f>
        <v>0001793803</v>
      </c>
      <c r="I8" t="s">
        <v>32</v>
      </c>
      <c r="J8">
        <v>1</v>
      </c>
      <c r="K8">
        <v>3</v>
      </c>
    </row>
    <row r="9" spans="1:11" x14ac:dyDescent="0.25">
      <c r="A9" t="s">
        <v>29</v>
      </c>
      <c r="B9" t="str">
        <f>HYPERLINK("http://service.sap.com/sap/support/notes/0001765283","0001765283")</f>
        <v>0001765283</v>
      </c>
      <c r="C9" t="s">
        <v>33</v>
      </c>
      <c r="D9" t="s">
        <v>10</v>
      </c>
      <c r="E9" t="s">
        <v>31</v>
      </c>
      <c r="F9">
        <v>2</v>
      </c>
      <c r="G9" t="s">
        <v>29</v>
      </c>
      <c r="H9" t="str">
        <f>HYPERLINK("http://service.sap.com/sap/support/notes/0001896782","0001896782")</f>
        <v>0001896782</v>
      </c>
      <c r="I9" t="s">
        <v>34</v>
      </c>
      <c r="J9">
        <v>1</v>
      </c>
      <c r="K9">
        <v>4</v>
      </c>
    </row>
    <row r="10" spans="1:11" x14ac:dyDescent="0.25">
      <c r="A10" t="s">
        <v>35</v>
      </c>
      <c r="B10" t="str">
        <f>HYPERLINK("http://service.sap.com/sap/support/notes/0001726031","0001726031")</f>
        <v>0001726031</v>
      </c>
      <c r="C10" t="s">
        <v>36</v>
      </c>
      <c r="D10" t="s">
        <v>10</v>
      </c>
      <c r="E10" t="s">
        <v>37</v>
      </c>
      <c r="F10">
        <v>7</v>
      </c>
      <c r="G10" t="s">
        <v>35</v>
      </c>
      <c r="H10" t="str">
        <f>HYPERLINK("http://service.sap.com/sap/support/notes/0001867344","0001867344")</f>
        <v>0001867344</v>
      </c>
      <c r="I10" t="s">
        <v>38</v>
      </c>
      <c r="J10">
        <v>1</v>
      </c>
      <c r="K10">
        <v>2</v>
      </c>
    </row>
    <row r="11" spans="1:11" x14ac:dyDescent="0.25">
      <c r="A11" t="s">
        <v>35</v>
      </c>
      <c r="B11" t="str">
        <f>HYPERLINK("http://service.sap.com/sap/support/notes/0001808947","0001808947")</f>
        <v>0001808947</v>
      </c>
      <c r="C11" t="s">
        <v>39</v>
      </c>
      <c r="D11" t="s">
        <v>10</v>
      </c>
      <c r="E11" t="s">
        <v>24</v>
      </c>
      <c r="F11">
        <v>2</v>
      </c>
      <c r="G11" t="s">
        <v>35</v>
      </c>
      <c r="H11" t="str">
        <f>HYPERLINK("http://service.sap.com/sap/support/notes/0001816122","0001816122")</f>
        <v>0001816122</v>
      </c>
      <c r="I11" t="s">
        <v>40</v>
      </c>
      <c r="J11">
        <v>1</v>
      </c>
      <c r="K11">
        <v>3</v>
      </c>
    </row>
    <row r="12" spans="1:11" x14ac:dyDescent="0.25">
      <c r="A12" t="s">
        <v>41</v>
      </c>
      <c r="B12" t="str">
        <f>HYPERLINK("http://service.sap.com/sap/support/notes/0001774246","0001774246")</f>
        <v>0001774246</v>
      </c>
      <c r="C12" t="s">
        <v>42</v>
      </c>
      <c r="D12" t="s">
        <v>10</v>
      </c>
      <c r="E12" t="s">
        <v>43</v>
      </c>
      <c r="F12">
        <v>27</v>
      </c>
      <c r="G12" t="s">
        <v>41</v>
      </c>
      <c r="H12" t="str">
        <f>HYPERLINK("http://service.sap.com/sap/support/notes/0001856290","0001856290")</f>
        <v>0001856290</v>
      </c>
      <c r="I12" t="s">
        <v>44</v>
      </c>
      <c r="J12">
        <v>1</v>
      </c>
      <c r="K12">
        <v>3</v>
      </c>
    </row>
    <row r="13" spans="1:11" x14ac:dyDescent="0.25">
      <c r="A13" t="s">
        <v>41</v>
      </c>
      <c r="B13" t="str">
        <f>HYPERLINK("http://service.sap.com/sap/support/notes/0001822313","0001822313")</f>
        <v>0001822313</v>
      </c>
      <c r="C13" t="s">
        <v>45</v>
      </c>
      <c r="D13" t="s">
        <v>10</v>
      </c>
      <c r="E13" t="s">
        <v>43</v>
      </c>
      <c r="F13">
        <v>4</v>
      </c>
      <c r="G13" t="s">
        <v>46</v>
      </c>
      <c r="H13" t="str">
        <f>HYPERLINK("http://service.sap.com/sap/support/notes/0001914903","0001914903")</f>
        <v>0001914903</v>
      </c>
      <c r="I13" t="s">
        <v>47</v>
      </c>
      <c r="J13">
        <v>1</v>
      </c>
      <c r="K13">
        <v>2</v>
      </c>
    </row>
    <row r="14" spans="1:11" x14ac:dyDescent="0.25">
      <c r="A14" t="s">
        <v>48</v>
      </c>
      <c r="B14" t="str">
        <f>HYPERLINK("http://service.sap.com/sap/support/notes/0001817467","0001817467")</f>
        <v>0001817467</v>
      </c>
      <c r="C14" t="s">
        <v>49</v>
      </c>
      <c r="D14" t="s">
        <v>10</v>
      </c>
      <c r="E14" t="s">
        <v>43</v>
      </c>
      <c r="F14">
        <v>13</v>
      </c>
      <c r="G14" t="s">
        <v>48</v>
      </c>
      <c r="H14" t="str">
        <f>HYPERLINK("http://service.sap.com/sap/support/notes/0001874353","0001874353")</f>
        <v>0001874353</v>
      </c>
      <c r="I14" t="s">
        <v>50</v>
      </c>
      <c r="J14">
        <v>1</v>
      </c>
      <c r="K14">
        <v>4</v>
      </c>
    </row>
    <row r="15" spans="1:11" x14ac:dyDescent="0.25">
      <c r="A15" t="s">
        <v>51</v>
      </c>
      <c r="B15" t="str">
        <f>HYPERLINK("http://service.sap.com/sap/support/notes/0001751810","0001751810")</f>
        <v>0001751810</v>
      </c>
      <c r="C15" t="s">
        <v>52</v>
      </c>
      <c r="D15" t="s">
        <v>10</v>
      </c>
      <c r="E15" t="s">
        <v>31</v>
      </c>
      <c r="F15">
        <v>4</v>
      </c>
      <c r="G15" t="s">
        <v>51</v>
      </c>
      <c r="H15" t="str">
        <f>HYPERLINK("http://service.sap.com/sap/support/notes/0001844622","0001844622")</f>
        <v>0001844622</v>
      </c>
      <c r="I15" t="s">
        <v>53</v>
      </c>
      <c r="J15">
        <v>1</v>
      </c>
      <c r="K15">
        <v>2</v>
      </c>
    </row>
    <row r="16" spans="1:11" x14ac:dyDescent="0.25">
      <c r="A16" t="s">
        <v>54</v>
      </c>
      <c r="B16" t="str">
        <f>HYPERLINK("http://service.sap.com/sap/support/notes/0001738670","0001738670")</f>
        <v>0001738670</v>
      </c>
      <c r="C16" t="s">
        <v>55</v>
      </c>
      <c r="D16" t="s">
        <v>10</v>
      </c>
      <c r="E16" t="s">
        <v>43</v>
      </c>
      <c r="F16">
        <v>1</v>
      </c>
      <c r="G16" t="s">
        <v>54</v>
      </c>
      <c r="H16" t="str">
        <f>HYPERLINK("http://service.sap.com/sap/support/notes/0001855616","0001855616")</f>
        <v>0001855616</v>
      </c>
      <c r="I16" t="s">
        <v>56</v>
      </c>
      <c r="J16">
        <v>1</v>
      </c>
      <c r="K16">
        <v>4</v>
      </c>
    </row>
    <row r="17" spans="1:11" x14ac:dyDescent="0.25">
      <c r="A17" t="s">
        <v>54</v>
      </c>
      <c r="B17" t="str">
        <f>HYPERLINK("http://service.sap.com/sap/support/notes/0001748033","0001748033")</f>
        <v>0001748033</v>
      </c>
      <c r="C17" t="s">
        <v>57</v>
      </c>
      <c r="D17" t="s">
        <v>10</v>
      </c>
      <c r="E17" t="s">
        <v>43</v>
      </c>
      <c r="F17">
        <v>11</v>
      </c>
      <c r="G17" t="s">
        <v>54</v>
      </c>
      <c r="H17" t="str">
        <f>HYPERLINK("http://service.sap.com/sap/support/notes/0001875665","0001875665")</f>
        <v>0001875665</v>
      </c>
      <c r="I17" t="s">
        <v>58</v>
      </c>
      <c r="J17">
        <v>1</v>
      </c>
      <c r="K17">
        <v>3</v>
      </c>
    </row>
    <row r="18" spans="1:11" x14ac:dyDescent="0.25">
      <c r="A18" t="s">
        <v>54</v>
      </c>
      <c r="B18" t="str">
        <f>HYPERLINK("http://service.sap.com/sap/support/notes/0001812076","0001812076")</f>
        <v>0001812076</v>
      </c>
      <c r="C18" t="s">
        <v>59</v>
      </c>
      <c r="D18" t="s">
        <v>10</v>
      </c>
      <c r="E18" t="s">
        <v>43</v>
      </c>
      <c r="F18">
        <v>1</v>
      </c>
      <c r="G18" t="s">
        <v>54</v>
      </c>
      <c r="H18" t="str">
        <f>HYPERLINK("http://service.sap.com/sap/support/notes/0001898591","0001898591")</f>
        <v>0001898591</v>
      </c>
      <c r="I18" t="s">
        <v>60</v>
      </c>
      <c r="J18">
        <v>1</v>
      </c>
      <c r="K18">
        <v>3</v>
      </c>
    </row>
    <row r="19" spans="1:11" x14ac:dyDescent="0.25">
      <c r="A19" t="s">
        <v>54</v>
      </c>
      <c r="B19" t="str">
        <f>HYPERLINK("http://service.sap.com/sap/support/notes/0001812076","0001812076")</f>
        <v>0001812076</v>
      </c>
      <c r="C19" t="s">
        <v>59</v>
      </c>
      <c r="D19" t="s">
        <v>10</v>
      </c>
      <c r="E19" t="s">
        <v>43</v>
      </c>
      <c r="F19">
        <v>1</v>
      </c>
      <c r="G19" t="s">
        <v>54</v>
      </c>
      <c r="H19" t="str">
        <f>HYPERLINK("http://service.sap.com/sap/support/notes/0001906970","0001906970")</f>
        <v>0001906970</v>
      </c>
      <c r="I19" t="s">
        <v>61</v>
      </c>
      <c r="J19">
        <v>1</v>
      </c>
      <c r="K19">
        <v>3</v>
      </c>
    </row>
    <row r="20" spans="1:11" x14ac:dyDescent="0.25">
      <c r="A20" t="s">
        <v>62</v>
      </c>
      <c r="B20" t="str">
        <f>HYPERLINK("http://service.sap.com/sap/support/notes/0001814956","0001814956")</f>
        <v>0001814956</v>
      </c>
      <c r="C20" t="s">
        <v>63</v>
      </c>
      <c r="D20" t="s">
        <v>10</v>
      </c>
      <c r="E20" t="s">
        <v>43</v>
      </c>
      <c r="F20">
        <v>2</v>
      </c>
      <c r="G20" t="s">
        <v>62</v>
      </c>
      <c r="H20" t="str">
        <f>HYPERLINK("http://service.sap.com/sap/support/notes/0001859065","0001859065")</f>
        <v>0001859065</v>
      </c>
      <c r="I20" t="s">
        <v>64</v>
      </c>
      <c r="J20">
        <v>1</v>
      </c>
      <c r="K20">
        <v>3</v>
      </c>
    </row>
    <row r="21" spans="1:11" x14ac:dyDescent="0.25">
      <c r="A21" t="s">
        <v>62</v>
      </c>
      <c r="B21" t="str">
        <f>HYPERLINK("http://service.sap.com/sap/support/notes/0001833191","0001833191")</f>
        <v>0001833191</v>
      </c>
      <c r="C21" t="s">
        <v>65</v>
      </c>
      <c r="D21" t="s">
        <v>10</v>
      </c>
      <c r="E21" t="s">
        <v>43</v>
      </c>
      <c r="F21">
        <v>1</v>
      </c>
      <c r="G21" t="s">
        <v>62</v>
      </c>
      <c r="H21" t="str">
        <f>HYPERLINK("http://service.sap.com/sap/support/notes/0001868365","0001868365")</f>
        <v>0001868365</v>
      </c>
      <c r="I21" t="s">
        <v>66</v>
      </c>
      <c r="J21">
        <v>1</v>
      </c>
      <c r="K21">
        <v>3</v>
      </c>
    </row>
    <row r="22" spans="1:11" x14ac:dyDescent="0.25">
      <c r="A22" t="s">
        <v>67</v>
      </c>
      <c r="B22" t="str">
        <f>HYPERLINK("http://service.sap.com/sap/support/notes/0001777471","0001777471")</f>
        <v>0001777471</v>
      </c>
      <c r="C22" t="s">
        <v>68</v>
      </c>
      <c r="D22" t="s">
        <v>10</v>
      </c>
      <c r="E22" t="s">
        <v>31</v>
      </c>
      <c r="F22">
        <v>1</v>
      </c>
      <c r="G22" t="s">
        <v>69</v>
      </c>
      <c r="H22" t="str">
        <f>HYPERLINK("http://service.sap.com/sap/support/notes/0001803420","0001803420")</f>
        <v>0001803420</v>
      </c>
      <c r="I22" t="s">
        <v>70</v>
      </c>
      <c r="J22">
        <v>1</v>
      </c>
      <c r="K22">
        <v>3</v>
      </c>
    </row>
    <row r="23" spans="1:11" x14ac:dyDescent="0.25">
      <c r="A23" t="s">
        <v>71</v>
      </c>
      <c r="B23" t="str">
        <f>HYPERLINK("http://service.sap.com/sap/support/notes/0001844047","0001844047")</f>
        <v>0001844047</v>
      </c>
      <c r="C23" t="s">
        <v>72</v>
      </c>
      <c r="D23" t="s">
        <v>10</v>
      </c>
      <c r="E23" t="s">
        <v>43</v>
      </c>
      <c r="F23">
        <v>3</v>
      </c>
      <c r="G23" t="s">
        <v>73</v>
      </c>
      <c r="H23" t="str">
        <f>HYPERLINK("http://service.sap.com/sap/support/notes/0001860905","0001860905")</f>
        <v>0001860905</v>
      </c>
      <c r="I23" t="s">
        <v>74</v>
      </c>
      <c r="J23">
        <v>1</v>
      </c>
      <c r="K23">
        <v>3</v>
      </c>
    </row>
    <row r="24" spans="1:11" x14ac:dyDescent="0.25">
      <c r="A24" t="s">
        <v>71</v>
      </c>
      <c r="B24" t="str">
        <f>HYPERLINK("http://service.sap.com/sap/support/notes/0001844787","0001844787")</f>
        <v>0001844787</v>
      </c>
      <c r="C24" t="s">
        <v>75</v>
      </c>
      <c r="D24" t="s">
        <v>10</v>
      </c>
      <c r="E24" t="s">
        <v>43</v>
      </c>
      <c r="F24">
        <v>1</v>
      </c>
      <c r="G24" t="s">
        <v>73</v>
      </c>
      <c r="H24" t="str">
        <f>HYPERLINK("http://service.sap.com/sap/support/notes/0001860905","0001860905")</f>
        <v>0001860905</v>
      </c>
      <c r="I24" t="s">
        <v>74</v>
      </c>
      <c r="J24">
        <v>1</v>
      </c>
      <c r="K24">
        <v>3</v>
      </c>
    </row>
    <row r="25" spans="1:11" x14ac:dyDescent="0.25">
      <c r="A25" t="s">
        <v>76</v>
      </c>
      <c r="B25" t="str">
        <f>HYPERLINK("http://service.sap.com/sap/support/notes/0001767420","0001767420")</f>
        <v>0001767420</v>
      </c>
      <c r="C25" t="s">
        <v>77</v>
      </c>
      <c r="D25" t="s">
        <v>10</v>
      </c>
      <c r="E25" t="s">
        <v>11</v>
      </c>
      <c r="F25">
        <v>3</v>
      </c>
      <c r="G25" t="s">
        <v>78</v>
      </c>
      <c r="H25" t="str">
        <f>HYPERLINK("http://service.sap.com/sap/support/notes/0001837094","0001837094")</f>
        <v>0001837094</v>
      </c>
      <c r="I25" t="s">
        <v>79</v>
      </c>
      <c r="J25">
        <v>1</v>
      </c>
      <c r="K25">
        <v>2</v>
      </c>
    </row>
    <row r="26" spans="1:11" x14ac:dyDescent="0.25">
      <c r="A26" t="s">
        <v>80</v>
      </c>
      <c r="B26" t="str">
        <f>HYPERLINK("http://service.sap.com/sap/support/notes/0001834349","0001834349")</f>
        <v>0001834349</v>
      </c>
      <c r="C26" t="s">
        <v>81</v>
      </c>
      <c r="D26">
        <v>1</v>
      </c>
      <c r="E26" t="s">
        <v>43</v>
      </c>
      <c r="F26">
        <v>1</v>
      </c>
      <c r="G26" t="s">
        <v>82</v>
      </c>
      <c r="H26" t="str">
        <f>HYPERLINK("http://service.sap.com/sap/support/notes/0001869712","0001869712")</f>
        <v>0001869712</v>
      </c>
      <c r="I26" t="s">
        <v>83</v>
      </c>
      <c r="J26">
        <v>1</v>
      </c>
      <c r="K26">
        <v>2</v>
      </c>
    </row>
    <row r="27" spans="1:11" x14ac:dyDescent="0.25">
      <c r="A27" t="s">
        <v>84</v>
      </c>
      <c r="B27" t="str">
        <f>HYPERLINK("http://service.sap.com/sap/support/notes/0001819407","0001819407")</f>
        <v>0001819407</v>
      </c>
      <c r="C27" t="s">
        <v>85</v>
      </c>
      <c r="D27" t="s">
        <v>10</v>
      </c>
      <c r="E27" t="s">
        <v>43</v>
      </c>
      <c r="F27">
        <v>3</v>
      </c>
      <c r="G27" t="s">
        <v>84</v>
      </c>
      <c r="H27" t="str">
        <f>HYPERLINK("http://service.sap.com/sap/support/notes/0001882593","0001882593")</f>
        <v>0001882593</v>
      </c>
      <c r="I27" t="s">
        <v>86</v>
      </c>
      <c r="J27">
        <v>1</v>
      </c>
      <c r="K27">
        <v>2</v>
      </c>
    </row>
    <row r="28" spans="1:11" x14ac:dyDescent="0.25">
      <c r="A28" t="s">
        <v>87</v>
      </c>
      <c r="B28" t="str">
        <f>HYPERLINK("http://service.sap.com/sap/support/notes/0001815390","0001815390")</f>
        <v>0001815390</v>
      </c>
      <c r="C28" t="s">
        <v>88</v>
      </c>
      <c r="D28" t="s">
        <v>10</v>
      </c>
      <c r="E28" t="s">
        <v>89</v>
      </c>
      <c r="F28">
        <v>1</v>
      </c>
      <c r="G28" t="s">
        <v>87</v>
      </c>
      <c r="H28" t="str">
        <f>HYPERLINK("http://service.sap.com/sap/support/notes/0001872523","0001872523")</f>
        <v>0001872523</v>
      </c>
      <c r="I28" t="s">
        <v>90</v>
      </c>
      <c r="J28">
        <v>1</v>
      </c>
      <c r="K28">
        <v>4</v>
      </c>
    </row>
    <row r="29" spans="1:11" x14ac:dyDescent="0.25">
      <c r="A29" t="s">
        <v>87</v>
      </c>
      <c r="B29" t="str">
        <f>HYPERLINK("http://service.sap.com/sap/support/notes/0001842699","0001842699")</f>
        <v>0001842699</v>
      </c>
      <c r="C29" t="s">
        <v>91</v>
      </c>
      <c r="D29" t="s">
        <v>10</v>
      </c>
      <c r="E29" t="s">
        <v>92</v>
      </c>
      <c r="F29">
        <v>1</v>
      </c>
      <c r="G29" t="s">
        <v>87</v>
      </c>
      <c r="H29" t="str">
        <f>HYPERLINK("http://service.sap.com/sap/support/notes/0001904635","0001904635")</f>
        <v>0001904635</v>
      </c>
      <c r="I29" t="s">
        <v>93</v>
      </c>
      <c r="J29">
        <v>1</v>
      </c>
      <c r="K29">
        <v>3</v>
      </c>
    </row>
    <row r="30" spans="1:11" x14ac:dyDescent="0.25">
      <c r="A30" t="s">
        <v>87</v>
      </c>
      <c r="B30" t="str">
        <f>HYPERLINK("http://service.sap.com/sap/support/notes/0001842699","0001842699")</f>
        <v>0001842699</v>
      </c>
      <c r="C30" t="s">
        <v>91</v>
      </c>
      <c r="D30" t="s">
        <v>10</v>
      </c>
      <c r="E30" t="s">
        <v>92</v>
      </c>
      <c r="F30">
        <v>1</v>
      </c>
      <c r="G30" t="s">
        <v>87</v>
      </c>
      <c r="H30" t="str">
        <f>HYPERLINK("http://service.sap.com/sap/support/notes/0001887349","0001887349")</f>
        <v>0001887349</v>
      </c>
      <c r="I30" t="s">
        <v>94</v>
      </c>
      <c r="J30">
        <v>1</v>
      </c>
      <c r="K30">
        <v>2</v>
      </c>
    </row>
    <row r="31" spans="1:11" x14ac:dyDescent="0.25">
      <c r="A31" t="s">
        <v>95</v>
      </c>
      <c r="B31" t="str">
        <f>HYPERLINK("http://service.sap.com/sap/support/notes/0001763600","0001763600")</f>
        <v>0001763600</v>
      </c>
      <c r="C31" t="s">
        <v>96</v>
      </c>
      <c r="D31" t="s">
        <v>10</v>
      </c>
      <c r="E31" t="s">
        <v>31</v>
      </c>
      <c r="F31">
        <v>2</v>
      </c>
      <c r="G31" t="s">
        <v>95</v>
      </c>
      <c r="H31" t="str">
        <f>HYPERLINK("http://service.sap.com/sap/support/notes/0001914046","0001914046")</f>
        <v>0001914046</v>
      </c>
      <c r="I31" t="s">
        <v>97</v>
      </c>
      <c r="J31">
        <v>1</v>
      </c>
      <c r="K31">
        <v>2</v>
      </c>
    </row>
    <row r="32" spans="1:11" x14ac:dyDescent="0.25">
      <c r="A32" t="s">
        <v>98</v>
      </c>
      <c r="B32" t="str">
        <f>HYPERLINK("http://service.sap.com/sap/support/notes/0001801554","0001801554")</f>
        <v>0001801554</v>
      </c>
      <c r="C32" t="s">
        <v>99</v>
      </c>
      <c r="D32" t="s">
        <v>10</v>
      </c>
      <c r="E32" t="s">
        <v>43</v>
      </c>
      <c r="F32">
        <v>3</v>
      </c>
      <c r="G32" t="s">
        <v>98</v>
      </c>
      <c r="H32" t="str">
        <f>HYPERLINK("http://service.sap.com/sap/support/notes/0001875386","0001875386")</f>
        <v>0001875386</v>
      </c>
      <c r="I32" t="s">
        <v>100</v>
      </c>
      <c r="J32">
        <v>1</v>
      </c>
      <c r="K32">
        <v>3</v>
      </c>
    </row>
    <row r="33" spans="1:11" x14ac:dyDescent="0.25">
      <c r="A33" t="s">
        <v>101</v>
      </c>
      <c r="B33" t="str">
        <f>HYPERLINK("http://service.sap.com/sap/support/notes/0001735840","0001735840")</f>
        <v>0001735840</v>
      </c>
      <c r="C33" t="s">
        <v>102</v>
      </c>
      <c r="D33" t="s">
        <v>103</v>
      </c>
      <c r="E33" t="s">
        <v>31</v>
      </c>
      <c r="F33">
        <v>2</v>
      </c>
      <c r="G33" t="s">
        <v>101</v>
      </c>
      <c r="H33" t="str">
        <f>HYPERLINK("http://service.sap.com/sap/support/notes/0001899168","0001899168")</f>
        <v>0001899168</v>
      </c>
      <c r="I33" t="s">
        <v>104</v>
      </c>
      <c r="J33">
        <v>1</v>
      </c>
      <c r="K33">
        <v>3</v>
      </c>
    </row>
    <row r="34" spans="1:11" x14ac:dyDescent="0.25">
      <c r="A34" t="s">
        <v>105</v>
      </c>
      <c r="B34" t="str">
        <f>HYPERLINK("http://service.sap.com/sap/support/notes/0001832570","0001832570")</f>
        <v>0001832570</v>
      </c>
      <c r="C34" t="s">
        <v>106</v>
      </c>
      <c r="D34" t="s">
        <v>10</v>
      </c>
      <c r="E34" t="s">
        <v>43</v>
      </c>
      <c r="F34">
        <v>3</v>
      </c>
      <c r="G34" t="s">
        <v>105</v>
      </c>
      <c r="H34" t="str">
        <f>HYPERLINK("http://service.sap.com/sap/support/notes/0001886843","0001886843")</f>
        <v>0001886843</v>
      </c>
      <c r="I34" t="s">
        <v>107</v>
      </c>
      <c r="J34">
        <v>1</v>
      </c>
      <c r="K34">
        <v>3</v>
      </c>
    </row>
    <row r="35" spans="1:11" x14ac:dyDescent="0.25">
      <c r="A35" t="s">
        <v>108</v>
      </c>
      <c r="B35" t="str">
        <f>HYPERLINK("http://service.sap.com/sap/support/notes/0001799083","0001799083")</f>
        <v>0001799083</v>
      </c>
      <c r="C35" t="s">
        <v>109</v>
      </c>
      <c r="D35" t="s">
        <v>10</v>
      </c>
      <c r="E35" t="s">
        <v>11</v>
      </c>
      <c r="F35">
        <v>1</v>
      </c>
      <c r="G35" t="s">
        <v>108</v>
      </c>
      <c r="H35" t="str">
        <f>HYPERLINK("http://service.sap.com/sap/support/notes/0001923439","0001923439")</f>
        <v>0001923439</v>
      </c>
      <c r="I35" t="s">
        <v>110</v>
      </c>
      <c r="J35">
        <v>1</v>
      </c>
      <c r="K35">
        <v>3</v>
      </c>
    </row>
    <row r="36" spans="1:11" x14ac:dyDescent="0.25">
      <c r="A36" t="s">
        <v>108</v>
      </c>
      <c r="B36" t="str">
        <f>HYPERLINK("http://service.sap.com/sap/support/notes/0001836666","0001836666")</f>
        <v>0001836666</v>
      </c>
      <c r="C36" t="s">
        <v>111</v>
      </c>
      <c r="D36" t="s">
        <v>10</v>
      </c>
      <c r="E36" t="s">
        <v>43</v>
      </c>
      <c r="F36">
        <v>2</v>
      </c>
      <c r="G36" t="s">
        <v>108</v>
      </c>
      <c r="H36" t="str">
        <f>HYPERLINK("http://service.sap.com/sap/support/notes/0001856445","0001856445")</f>
        <v>0001856445</v>
      </c>
      <c r="I36" t="s">
        <v>112</v>
      </c>
      <c r="J36">
        <v>1</v>
      </c>
      <c r="K36">
        <v>3</v>
      </c>
    </row>
    <row r="37" spans="1:11" x14ac:dyDescent="0.25">
      <c r="A37" t="s">
        <v>108</v>
      </c>
      <c r="B37" t="str">
        <f>HYPERLINK("http://service.sap.com/sap/support/notes/0001851816","0001851816")</f>
        <v>0001851816</v>
      </c>
      <c r="C37" t="s">
        <v>113</v>
      </c>
      <c r="D37" t="s">
        <v>10</v>
      </c>
      <c r="E37" t="s">
        <v>43</v>
      </c>
      <c r="F37">
        <v>2</v>
      </c>
      <c r="G37" t="s">
        <v>108</v>
      </c>
      <c r="H37" t="str">
        <f>HYPERLINK("http://service.sap.com/sap/support/notes/0001908610","0001908610")</f>
        <v>0001908610</v>
      </c>
      <c r="I37" t="s">
        <v>114</v>
      </c>
      <c r="J37">
        <v>1</v>
      </c>
      <c r="K37">
        <v>2</v>
      </c>
    </row>
    <row r="38" spans="1:11" x14ac:dyDescent="0.25">
      <c r="A38" t="s">
        <v>108</v>
      </c>
      <c r="B38" t="str">
        <f>HYPERLINK("http://service.sap.com/sap/support/notes/0001851816","0001851816")</f>
        <v>0001851816</v>
      </c>
      <c r="C38" t="s">
        <v>113</v>
      </c>
      <c r="D38" t="s">
        <v>115</v>
      </c>
      <c r="E38" t="s">
        <v>43</v>
      </c>
      <c r="F38">
        <v>2</v>
      </c>
      <c r="G38" t="s">
        <v>108</v>
      </c>
      <c r="H38" t="str">
        <f>HYPERLINK("http://service.sap.com/sap/support/notes/0001896214","0001896214")</f>
        <v>0001896214</v>
      </c>
      <c r="I38" t="s">
        <v>116</v>
      </c>
      <c r="J38">
        <v>1</v>
      </c>
      <c r="K38">
        <v>2</v>
      </c>
    </row>
    <row r="39" spans="1:11" x14ac:dyDescent="0.25">
      <c r="A39" t="s">
        <v>117</v>
      </c>
      <c r="B39" t="str">
        <f>HYPERLINK("http://service.sap.com/sap/support/notes/0001772943","0001772943")</f>
        <v>0001772943</v>
      </c>
      <c r="C39" t="s">
        <v>118</v>
      </c>
      <c r="D39" t="s">
        <v>10</v>
      </c>
      <c r="E39" t="s">
        <v>31</v>
      </c>
      <c r="F39">
        <v>2</v>
      </c>
      <c r="G39" t="s">
        <v>46</v>
      </c>
      <c r="H39" t="str">
        <f>HYPERLINK("http://service.sap.com/sap/support/notes/0001875805","0001875805")</f>
        <v>0001875805</v>
      </c>
      <c r="I39" t="s">
        <v>119</v>
      </c>
      <c r="J39">
        <v>1</v>
      </c>
      <c r="K39">
        <v>4</v>
      </c>
    </row>
    <row r="40" spans="1:11" x14ac:dyDescent="0.25">
      <c r="A40" t="s">
        <v>120</v>
      </c>
      <c r="B40" t="str">
        <f>HYPERLINK("http://service.sap.com/sap/support/notes/0001843744","0001843744")</f>
        <v>0001843744</v>
      </c>
      <c r="C40" t="s">
        <v>121</v>
      </c>
      <c r="D40">
        <v>1</v>
      </c>
      <c r="E40" t="s">
        <v>43</v>
      </c>
      <c r="F40">
        <v>1</v>
      </c>
      <c r="G40" t="s">
        <v>120</v>
      </c>
      <c r="H40" t="str">
        <f>HYPERLINK("http://service.sap.com/sap/support/notes/0001850057","0001850057")</f>
        <v>0001850057</v>
      </c>
      <c r="I40" t="s">
        <v>122</v>
      </c>
      <c r="J40">
        <v>1</v>
      </c>
      <c r="K40">
        <v>3</v>
      </c>
    </row>
    <row r="41" spans="1:11" x14ac:dyDescent="0.25">
      <c r="A41" t="s">
        <v>123</v>
      </c>
      <c r="B41" t="str">
        <f>HYPERLINK("http://service.sap.com/sap/support/notes/0001832212","0001832212")</f>
        <v>0001832212</v>
      </c>
      <c r="C41" t="s">
        <v>124</v>
      </c>
      <c r="D41" t="s">
        <v>10</v>
      </c>
      <c r="E41" t="s">
        <v>43</v>
      </c>
      <c r="F41">
        <v>5</v>
      </c>
      <c r="G41" t="s">
        <v>123</v>
      </c>
      <c r="H41" t="str">
        <f>HYPERLINK("http://service.sap.com/sap/support/notes/0001859169","0001859169")</f>
        <v>0001859169</v>
      </c>
      <c r="I41" t="s">
        <v>125</v>
      </c>
      <c r="J41">
        <v>1</v>
      </c>
      <c r="K41">
        <v>3</v>
      </c>
    </row>
    <row r="42" spans="1:11" x14ac:dyDescent="0.25">
      <c r="A42" t="s">
        <v>126</v>
      </c>
      <c r="B42" t="str">
        <f>HYPERLINK("http://service.sap.com/sap/support/notes/0001776686","0001776686")</f>
        <v>0001776686</v>
      </c>
      <c r="C42" t="s">
        <v>127</v>
      </c>
      <c r="D42" t="s">
        <v>10</v>
      </c>
      <c r="E42" t="s">
        <v>31</v>
      </c>
      <c r="F42">
        <v>1</v>
      </c>
      <c r="G42" t="s">
        <v>126</v>
      </c>
      <c r="H42" t="str">
        <f>HYPERLINK("http://service.sap.com/sap/support/notes/0001881520","0001881520")</f>
        <v>0001881520</v>
      </c>
      <c r="I42" t="s">
        <v>128</v>
      </c>
      <c r="J42">
        <v>1</v>
      </c>
      <c r="K42">
        <v>3</v>
      </c>
    </row>
    <row r="43" spans="1:11" x14ac:dyDescent="0.25">
      <c r="A43" t="s">
        <v>129</v>
      </c>
      <c r="B43" t="str">
        <f>HYPERLINK("http://service.sap.com/sap/support/notes/0001736618","0001736618")</f>
        <v>0001736618</v>
      </c>
      <c r="C43" t="s">
        <v>130</v>
      </c>
      <c r="D43" t="s">
        <v>10</v>
      </c>
      <c r="E43" t="s">
        <v>31</v>
      </c>
      <c r="F43">
        <v>3</v>
      </c>
      <c r="G43" t="s">
        <v>129</v>
      </c>
      <c r="H43" t="str">
        <f>HYPERLINK("http://service.sap.com/sap/support/notes/0001885119","0001885119")</f>
        <v>0001885119</v>
      </c>
      <c r="I43" t="s">
        <v>131</v>
      </c>
      <c r="J43">
        <v>1</v>
      </c>
      <c r="K43">
        <v>2</v>
      </c>
    </row>
    <row r="44" spans="1:11" x14ac:dyDescent="0.25">
      <c r="A44" t="s">
        <v>132</v>
      </c>
      <c r="B44" t="str">
        <f>HYPERLINK("http://service.sap.com/sap/support/notes/0001845082","0001845082")</f>
        <v>0001845082</v>
      </c>
      <c r="C44" t="s">
        <v>133</v>
      </c>
      <c r="D44" t="s">
        <v>10</v>
      </c>
      <c r="E44" t="s">
        <v>92</v>
      </c>
      <c r="F44">
        <v>3</v>
      </c>
      <c r="G44" t="s">
        <v>132</v>
      </c>
      <c r="H44" t="str">
        <f>HYPERLINK("http://service.sap.com/sap/support/notes/0001899812","0001899812")</f>
        <v>0001899812</v>
      </c>
      <c r="I44" t="s">
        <v>134</v>
      </c>
      <c r="J44">
        <v>1</v>
      </c>
      <c r="K44">
        <v>3</v>
      </c>
    </row>
    <row r="45" spans="1:11" x14ac:dyDescent="0.25">
      <c r="A45" t="s">
        <v>135</v>
      </c>
      <c r="B45" t="str">
        <f>HYPERLINK("http://service.sap.com/sap/support/notes/0001818995","0001818995")</f>
        <v>0001818995</v>
      </c>
      <c r="C45" t="s">
        <v>136</v>
      </c>
      <c r="D45" t="s">
        <v>10</v>
      </c>
      <c r="E45" t="s">
        <v>137</v>
      </c>
      <c r="F45">
        <v>2</v>
      </c>
      <c r="G45" t="s">
        <v>135</v>
      </c>
      <c r="H45" t="str">
        <f>HYPERLINK("http://service.sap.com/sap/support/notes/0001867547","0001867547")</f>
        <v>0001867547</v>
      </c>
      <c r="I45" t="s">
        <v>138</v>
      </c>
      <c r="J45">
        <v>1</v>
      </c>
      <c r="K45">
        <v>3</v>
      </c>
    </row>
    <row r="46" spans="1:11" x14ac:dyDescent="0.25">
      <c r="A46" t="s">
        <v>139</v>
      </c>
      <c r="B46" t="str">
        <f>HYPERLINK("http://service.sap.com/sap/support/notes/0001808468","0001808468")</f>
        <v>0001808468</v>
      </c>
      <c r="C46" t="s">
        <v>140</v>
      </c>
      <c r="D46" t="s">
        <v>10</v>
      </c>
      <c r="E46" t="s">
        <v>141</v>
      </c>
      <c r="F46">
        <v>1</v>
      </c>
      <c r="G46" t="s">
        <v>139</v>
      </c>
      <c r="H46" t="str">
        <f>HYPERLINK("http://service.sap.com/sap/support/notes/0001904088","0001904088")</f>
        <v>0001904088</v>
      </c>
      <c r="I46" t="s">
        <v>142</v>
      </c>
      <c r="J46">
        <v>1</v>
      </c>
      <c r="K46">
        <v>3</v>
      </c>
    </row>
    <row r="47" spans="1:11" x14ac:dyDescent="0.25">
      <c r="A47" t="s">
        <v>139</v>
      </c>
      <c r="B47" t="str">
        <f>HYPERLINK("http://service.sap.com/sap/support/notes/0001825065","0001825065")</f>
        <v>0001825065</v>
      </c>
      <c r="C47" t="s">
        <v>143</v>
      </c>
      <c r="D47" t="s">
        <v>10</v>
      </c>
      <c r="E47" t="s">
        <v>137</v>
      </c>
      <c r="F47">
        <v>3</v>
      </c>
      <c r="G47" t="s">
        <v>144</v>
      </c>
      <c r="H47" t="str">
        <f>HYPERLINK("http://service.sap.com/sap/support/notes/0001923031","0001923031")</f>
        <v>0001923031</v>
      </c>
      <c r="I47" t="s">
        <v>145</v>
      </c>
      <c r="J47">
        <v>1</v>
      </c>
      <c r="K47">
        <v>3</v>
      </c>
    </row>
    <row r="48" spans="1:11" x14ac:dyDescent="0.25">
      <c r="A48" t="s">
        <v>146</v>
      </c>
      <c r="B48" t="str">
        <f>HYPERLINK("http://service.sap.com/sap/support/notes/0001786506","0001786506")</f>
        <v>0001786506</v>
      </c>
      <c r="C48" t="s">
        <v>147</v>
      </c>
      <c r="D48" t="s">
        <v>10</v>
      </c>
      <c r="E48" t="s">
        <v>141</v>
      </c>
      <c r="F48">
        <v>5</v>
      </c>
      <c r="G48" t="s">
        <v>146</v>
      </c>
      <c r="H48" t="str">
        <f>HYPERLINK("http://service.sap.com/sap/support/notes/0001880465","0001880465")</f>
        <v>0001880465</v>
      </c>
      <c r="I48" t="s">
        <v>148</v>
      </c>
      <c r="J48">
        <v>1</v>
      </c>
      <c r="K48">
        <v>3</v>
      </c>
    </row>
    <row r="49" spans="1:11" x14ac:dyDescent="0.25">
      <c r="A49" t="s">
        <v>149</v>
      </c>
      <c r="B49" t="str">
        <f>HYPERLINK("http://service.sap.com/sap/support/notes/0001822249","0001822249")</f>
        <v>0001822249</v>
      </c>
      <c r="C49" t="s">
        <v>150</v>
      </c>
      <c r="D49" t="s">
        <v>10</v>
      </c>
      <c r="E49" t="s">
        <v>137</v>
      </c>
      <c r="F49">
        <v>2</v>
      </c>
      <c r="G49" t="s">
        <v>149</v>
      </c>
      <c r="H49" t="str">
        <f>HYPERLINK("http://service.sap.com/sap/support/notes/0001888986","0001888986")</f>
        <v>0001888986</v>
      </c>
      <c r="I49" t="s">
        <v>151</v>
      </c>
      <c r="J49">
        <v>1</v>
      </c>
      <c r="K49">
        <v>3</v>
      </c>
    </row>
    <row r="50" spans="1:11" x14ac:dyDescent="0.25">
      <c r="A50" t="s">
        <v>152</v>
      </c>
      <c r="B50" t="str">
        <f>HYPERLINK("http://service.sap.com/sap/support/notes/0001795869","0001795869")</f>
        <v>0001795869</v>
      </c>
      <c r="C50" t="s">
        <v>153</v>
      </c>
      <c r="D50" t="s">
        <v>10</v>
      </c>
      <c r="E50" t="s">
        <v>141</v>
      </c>
      <c r="F50">
        <v>1</v>
      </c>
      <c r="G50" t="s">
        <v>152</v>
      </c>
      <c r="H50" t="str">
        <f>HYPERLINK("http://service.sap.com/sap/support/notes/0001873240","0001873240")</f>
        <v>0001873240</v>
      </c>
      <c r="I50" t="s">
        <v>154</v>
      </c>
      <c r="J50">
        <v>1</v>
      </c>
      <c r="K50">
        <v>2</v>
      </c>
    </row>
    <row r="51" spans="1:11" x14ac:dyDescent="0.25">
      <c r="A51" t="s">
        <v>152</v>
      </c>
      <c r="B51" t="str">
        <f>HYPERLINK("http://service.sap.com/sap/support/notes/0001795869","0001795869")</f>
        <v>0001795869</v>
      </c>
      <c r="C51" t="s">
        <v>153</v>
      </c>
      <c r="D51" t="s">
        <v>10</v>
      </c>
      <c r="E51" t="s">
        <v>141</v>
      </c>
      <c r="F51">
        <v>1</v>
      </c>
      <c r="G51" t="s">
        <v>152</v>
      </c>
      <c r="H51" t="str">
        <f>HYPERLINK("http://service.sap.com/sap/support/notes/0001863399","0001863399")</f>
        <v>0001863399</v>
      </c>
      <c r="I51" t="s">
        <v>155</v>
      </c>
      <c r="J51">
        <v>1</v>
      </c>
      <c r="K51">
        <v>3</v>
      </c>
    </row>
    <row r="52" spans="1:11" x14ac:dyDescent="0.25">
      <c r="A52" t="s">
        <v>144</v>
      </c>
      <c r="B52" t="str">
        <f>HYPERLINK("http://service.sap.com/sap/support/notes/0001795824","0001795824")</f>
        <v>0001795824</v>
      </c>
      <c r="C52" t="s">
        <v>156</v>
      </c>
      <c r="D52" t="s">
        <v>10</v>
      </c>
      <c r="E52" t="s">
        <v>141</v>
      </c>
      <c r="F52">
        <v>2</v>
      </c>
      <c r="G52" t="s">
        <v>144</v>
      </c>
      <c r="H52" t="str">
        <f>HYPERLINK("http://service.sap.com/sap/support/notes/0001868654","0001868654")</f>
        <v>0001868654</v>
      </c>
      <c r="I52" t="s">
        <v>157</v>
      </c>
      <c r="J52">
        <v>1</v>
      </c>
      <c r="K52">
        <v>3</v>
      </c>
    </row>
    <row r="53" spans="1:11" x14ac:dyDescent="0.25">
      <c r="A53" t="s">
        <v>144</v>
      </c>
      <c r="B53" t="str">
        <f>HYPERLINK("http://service.sap.com/sap/support/notes/0001795824","0001795824")</f>
        <v>0001795824</v>
      </c>
      <c r="C53" t="s">
        <v>156</v>
      </c>
      <c r="D53" t="s">
        <v>10</v>
      </c>
      <c r="E53" t="s">
        <v>141</v>
      </c>
      <c r="F53">
        <v>2</v>
      </c>
      <c r="G53" t="s">
        <v>158</v>
      </c>
      <c r="H53" t="str">
        <f>HYPERLINK("http://service.sap.com/sap/support/notes/0001797669","0001797669")</f>
        <v>0001797669</v>
      </c>
      <c r="I53" t="s">
        <v>159</v>
      </c>
      <c r="J53">
        <v>1</v>
      </c>
      <c r="K53">
        <v>3</v>
      </c>
    </row>
    <row r="54" spans="1:11" x14ac:dyDescent="0.25">
      <c r="A54" t="s">
        <v>144</v>
      </c>
      <c r="B54" t="str">
        <f>HYPERLINK("http://service.sap.com/sap/support/notes/0001795824","0001795824")</f>
        <v>0001795824</v>
      </c>
      <c r="C54" t="s">
        <v>156</v>
      </c>
      <c r="D54" t="s">
        <v>10</v>
      </c>
      <c r="E54" t="s">
        <v>141</v>
      </c>
      <c r="F54">
        <v>2</v>
      </c>
      <c r="G54" t="s">
        <v>144</v>
      </c>
      <c r="H54" t="str">
        <f>HYPERLINK("http://service.sap.com/sap/support/notes/0001897642","0001897642")</f>
        <v>0001897642</v>
      </c>
      <c r="I54" t="s">
        <v>160</v>
      </c>
      <c r="J54">
        <v>1</v>
      </c>
      <c r="K54">
        <v>2</v>
      </c>
    </row>
    <row r="55" spans="1:11" x14ac:dyDescent="0.25">
      <c r="A55" t="s">
        <v>144</v>
      </c>
      <c r="B55" t="str">
        <f>HYPERLINK("http://service.sap.com/sap/support/notes/0001807645","0001807645")</f>
        <v>0001807645</v>
      </c>
      <c r="C55" t="s">
        <v>161</v>
      </c>
      <c r="D55" t="s">
        <v>10</v>
      </c>
      <c r="E55" t="s">
        <v>141</v>
      </c>
      <c r="F55">
        <v>3</v>
      </c>
      <c r="G55" t="s">
        <v>144</v>
      </c>
      <c r="H55" t="str">
        <f>HYPERLINK("http://service.sap.com/sap/support/notes/0001862648","0001862648")</f>
        <v>0001862648</v>
      </c>
      <c r="I55" t="s">
        <v>162</v>
      </c>
      <c r="J55">
        <v>1</v>
      </c>
      <c r="K55">
        <v>3</v>
      </c>
    </row>
    <row r="56" spans="1:11" x14ac:dyDescent="0.25">
      <c r="A56" t="s">
        <v>144</v>
      </c>
      <c r="B56" t="str">
        <f>HYPERLINK("http://service.sap.com/sap/support/notes/0001808174","0001808174")</f>
        <v>0001808174</v>
      </c>
      <c r="C56" t="s">
        <v>163</v>
      </c>
      <c r="D56" t="s">
        <v>10</v>
      </c>
      <c r="E56" t="s">
        <v>141</v>
      </c>
      <c r="F56">
        <v>1</v>
      </c>
      <c r="G56" t="s">
        <v>144</v>
      </c>
      <c r="H56" t="str">
        <f>HYPERLINK("http://service.sap.com/sap/support/notes/0001828880","0001828880")</f>
        <v>0001828880</v>
      </c>
      <c r="I56" t="s">
        <v>164</v>
      </c>
      <c r="J56">
        <v>1</v>
      </c>
      <c r="K56">
        <v>3</v>
      </c>
    </row>
    <row r="57" spans="1:11" x14ac:dyDescent="0.25">
      <c r="A57" t="s">
        <v>144</v>
      </c>
      <c r="B57" t="str">
        <f>HYPERLINK("http://service.sap.com/sap/support/notes/0001825523","0001825523")</f>
        <v>0001825523</v>
      </c>
      <c r="C57" t="s">
        <v>165</v>
      </c>
      <c r="D57" t="s">
        <v>10</v>
      </c>
      <c r="E57" t="s">
        <v>137</v>
      </c>
      <c r="F57">
        <v>1</v>
      </c>
      <c r="G57" t="s">
        <v>144</v>
      </c>
      <c r="H57" t="str">
        <f>HYPERLINK("http://service.sap.com/sap/support/notes/0001828880","0001828880")</f>
        <v>0001828880</v>
      </c>
      <c r="I57" t="s">
        <v>164</v>
      </c>
      <c r="J57">
        <v>1</v>
      </c>
      <c r="K57">
        <v>3</v>
      </c>
    </row>
    <row r="58" spans="1:11" x14ac:dyDescent="0.25">
      <c r="A58" t="s">
        <v>166</v>
      </c>
      <c r="B58" t="str">
        <f>HYPERLINK("http://service.sap.com/sap/support/notes/0001850814","0001850814")</f>
        <v>0001850814</v>
      </c>
      <c r="C58" t="s">
        <v>167</v>
      </c>
      <c r="D58" t="s">
        <v>10</v>
      </c>
      <c r="E58" t="s">
        <v>137</v>
      </c>
      <c r="F58">
        <v>1</v>
      </c>
      <c r="G58" t="s">
        <v>166</v>
      </c>
      <c r="H58" t="str">
        <f>HYPERLINK("http://service.sap.com/sap/support/notes/0001856499","0001856499")</f>
        <v>0001856499</v>
      </c>
      <c r="I58" t="s">
        <v>168</v>
      </c>
      <c r="J58">
        <v>1</v>
      </c>
      <c r="K58">
        <v>2</v>
      </c>
    </row>
    <row r="59" spans="1:11" x14ac:dyDescent="0.25">
      <c r="A59" t="s">
        <v>169</v>
      </c>
      <c r="B59" t="str">
        <f>HYPERLINK("http://service.sap.com/sap/support/notes/0001811076","0001811076")</f>
        <v>0001811076</v>
      </c>
      <c r="C59" t="s">
        <v>170</v>
      </c>
      <c r="D59" t="s">
        <v>10</v>
      </c>
      <c r="E59" t="s">
        <v>141</v>
      </c>
      <c r="F59">
        <v>1</v>
      </c>
      <c r="G59" t="s">
        <v>169</v>
      </c>
      <c r="H59" t="str">
        <f>HYPERLINK("http://service.sap.com/sap/support/notes/0001911342","0001911342")</f>
        <v>0001911342</v>
      </c>
      <c r="I59" t="s">
        <v>171</v>
      </c>
      <c r="J59">
        <v>1</v>
      </c>
      <c r="K59">
        <v>2</v>
      </c>
    </row>
    <row r="60" spans="1:11" x14ac:dyDescent="0.25">
      <c r="A60" t="s">
        <v>169</v>
      </c>
      <c r="B60" t="str">
        <f>HYPERLINK("http://service.sap.com/sap/support/notes/0001823986","0001823986")</f>
        <v>0001823986</v>
      </c>
      <c r="C60" t="s">
        <v>172</v>
      </c>
      <c r="D60" t="s">
        <v>10</v>
      </c>
      <c r="E60" t="s">
        <v>137</v>
      </c>
      <c r="F60">
        <v>1</v>
      </c>
      <c r="G60" t="s">
        <v>169</v>
      </c>
      <c r="H60" t="str">
        <f>HYPERLINK("http://service.sap.com/sap/support/notes/0001917061","0001917061")</f>
        <v>0001917061</v>
      </c>
      <c r="I60" t="s">
        <v>173</v>
      </c>
      <c r="J60">
        <v>1</v>
      </c>
      <c r="K60">
        <v>2</v>
      </c>
    </row>
    <row r="61" spans="1:11" x14ac:dyDescent="0.25">
      <c r="A61" t="s">
        <v>174</v>
      </c>
      <c r="B61" t="str">
        <f>HYPERLINK("http://service.sap.com/sap/support/notes/0001813374","0001813374")</f>
        <v>0001813374</v>
      </c>
      <c r="C61" t="s">
        <v>175</v>
      </c>
      <c r="D61" t="s">
        <v>10</v>
      </c>
      <c r="E61" t="s">
        <v>137</v>
      </c>
      <c r="F61">
        <v>2</v>
      </c>
      <c r="G61" t="s">
        <v>174</v>
      </c>
      <c r="H61" t="str">
        <f>HYPERLINK("http://service.sap.com/sap/support/notes/0001870359","0001870359")</f>
        <v>0001870359</v>
      </c>
      <c r="I61" t="s">
        <v>176</v>
      </c>
      <c r="J61">
        <v>1</v>
      </c>
      <c r="K61">
        <v>3</v>
      </c>
    </row>
    <row r="62" spans="1:11" x14ac:dyDescent="0.25">
      <c r="A62" t="s">
        <v>174</v>
      </c>
      <c r="B62" t="str">
        <f>HYPERLINK("http://service.sap.com/sap/support/notes/0001838299","0001838299")</f>
        <v>0001838299</v>
      </c>
      <c r="C62" t="s">
        <v>177</v>
      </c>
      <c r="D62" t="s">
        <v>10</v>
      </c>
      <c r="E62" t="s">
        <v>137</v>
      </c>
      <c r="F62">
        <v>1</v>
      </c>
      <c r="G62" t="s">
        <v>174</v>
      </c>
      <c r="H62" t="str">
        <f>HYPERLINK("http://service.sap.com/sap/support/notes/0001900656","0001900656")</f>
        <v>0001900656</v>
      </c>
      <c r="I62" t="s">
        <v>178</v>
      </c>
      <c r="J62">
        <v>1</v>
      </c>
      <c r="K62">
        <v>2</v>
      </c>
    </row>
    <row r="63" spans="1:11" x14ac:dyDescent="0.25">
      <c r="A63" t="s">
        <v>174</v>
      </c>
      <c r="B63" t="str">
        <f>HYPERLINK("http://service.sap.com/sap/support/notes/0001845120","0001845120")</f>
        <v>0001845120</v>
      </c>
      <c r="C63" t="s">
        <v>179</v>
      </c>
      <c r="D63" t="s">
        <v>10</v>
      </c>
      <c r="E63" t="s">
        <v>137</v>
      </c>
      <c r="F63">
        <v>1</v>
      </c>
      <c r="G63" t="s">
        <v>174</v>
      </c>
      <c r="H63" t="str">
        <f>HYPERLINK("http://service.sap.com/sap/support/notes/0001869218","0001869218")</f>
        <v>0001869218</v>
      </c>
      <c r="I63" t="s">
        <v>180</v>
      </c>
      <c r="J63">
        <v>1</v>
      </c>
      <c r="K63">
        <v>3</v>
      </c>
    </row>
    <row r="64" spans="1:11" x14ac:dyDescent="0.25">
      <c r="A64" t="s">
        <v>78</v>
      </c>
      <c r="B64" t="str">
        <f>HYPERLINK("http://service.sap.com/sap/support/notes/0001842311","0001842311")</f>
        <v>0001842311</v>
      </c>
      <c r="C64" t="s">
        <v>181</v>
      </c>
      <c r="D64" t="s">
        <v>10</v>
      </c>
      <c r="E64" t="s">
        <v>137</v>
      </c>
      <c r="F64">
        <v>10</v>
      </c>
      <c r="G64" t="s">
        <v>182</v>
      </c>
      <c r="H64" t="str">
        <f>HYPERLINK("http://service.sap.com/sap/support/notes/0001875774","0001875774")</f>
        <v>0001875774</v>
      </c>
      <c r="I64" t="s">
        <v>183</v>
      </c>
      <c r="J64">
        <v>1</v>
      </c>
      <c r="K64">
        <v>3</v>
      </c>
    </row>
    <row r="65" spans="1:11" x14ac:dyDescent="0.25">
      <c r="A65" t="s">
        <v>184</v>
      </c>
      <c r="B65" t="str">
        <f>HYPERLINK("http://service.sap.com/sap/support/notes/0001834463","0001834463")</f>
        <v>0001834463</v>
      </c>
      <c r="C65" t="s">
        <v>185</v>
      </c>
      <c r="D65" t="s">
        <v>10</v>
      </c>
      <c r="E65" t="s">
        <v>137</v>
      </c>
      <c r="F65">
        <v>2</v>
      </c>
      <c r="G65" t="s">
        <v>184</v>
      </c>
      <c r="H65" t="str">
        <f>HYPERLINK("http://service.sap.com/sap/support/notes/0001901325","0001901325")</f>
        <v>0001901325</v>
      </c>
      <c r="I65" t="s">
        <v>186</v>
      </c>
      <c r="J65">
        <v>1</v>
      </c>
      <c r="K65">
        <v>4</v>
      </c>
    </row>
    <row r="66" spans="1:11" x14ac:dyDescent="0.25">
      <c r="A66" t="s">
        <v>187</v>
      </c>
      <c r="B66" t="str">
        <f>HYPERLINK("http://service.sap.com/sap/support/notes/0001340291","0001340291")</f>
        <v>0001340291</v>
      </c>
      <c r="C66" t="s">
        <v>188</v>
      </c>
      <c r="D66" t="s">
        <v>10</v>
      </c>
      <c r="E66" t="s">
        <v>137</v>
      </c>
      <c r="F66">
        <v>7</v>
      </c>
      <c r="G66" t="s">
        <v>187</v>
      </c>
      <c r="H66" t="str">
        <f>HYPERLINK("http://service.sap.com/sap/support/notes/0001859415","0001859415")</f>
        <v>0001859415</v>
      </c>
      <c r="I66" t="s">
        <v>189</v>
      </c>
      <c r="J66">
        <v>1</v>
      </c>
      <c r="K66">
        <v>3</v>
      </c>
    </row>
    <row r="67" spans="1:11" x14ac:dyDescent="0.25">
      <c r="A67" t="s">
        <v>190</v>
      </c>
      <c r="B67" t="str">
        <f>HYPERLINK("http://service.sap.com/sap/support/notes/0001790597","0001790597")</f>
        <v>0001790597</v>
      </c>
      <c r="C67" t="s">
        <v>191</v>
      </c>
      <c r="D67" t="s">
        <v>10</v>
      </c>
      <c r="E67" t="s">
        <v>137</v>
      </c>
      <c r="F67">
        <v>19</v>
      </c>
      <c r="G67" t="s">
        <v>190</v>
      </c>
      <c r="H67" t="str">
        <f>HYPERLINK("http://service.sap.com/sap/support/notes/0001877021","0001877021")</f>
        <v>0001877021</v>
      </c>
      <c r="I67" t="s">
        <v>192</v>
      </c>
      <c r="J67">
        <v>1</v>
      </c>
      <c r="K67">
        <v>3</v>
      </c>
    </row>
    <row r="68" spans="1:11" x14ac:dyDescent="0.25">
      <c r="A68" t="s">
        <v>193</v>
      </c>
      <c r="B68" t="str">
        <f>HYPERLINK("http://service.sap.com/sap/support/notes/0001821006","0001821006")</f>
        <v>0001821006</v>
      </c>
      <c r="C68" t="s">
        <v>194</v>
      </c>
      <c r="D68" t="s">
        <v>10</v>
      </c>
      <c r="E68" t="s">
        <v>137</v>
      </c>
      <c r="F68">
        <v>11</v>
      </c>
      <c r="G68" t="s">
        <v>193</v>
      </c>
      <c r="H68" t="str">
        <f>HYPERLINK("http://service.sap.com/sap/support/notes/0001888902","0001888902")</f>
        <v>0001888902</v>
      </c>
      <c r="I68" t="s">
        <v>195</v>
      </c>
      <c r="J68">
        <v>1</v>
      </c>
      <c r="K68">
        <v>3</v>
      </c>
    </row>
    <row r="69" spans="1:11" x14ac:dyDescent="0.25">
      <c r="A69" t="s">
        <v>196</v>
      </c>
      <c r="B69" t="str">
        <f>HYPERLINK("http://service.sap.com/sap/support/notes/0001766385","0001766385")</f>
        <v>0001766385</v>
      </c>
      <c r="C69" t="s">
        <v>197</v>
      </c>
      <c r="D69" t="s">
        <v>10</v>
      </c>
      <c r="E69" t="s">
        <v>14</v>
      </c>
      <c r="F69">
        <v>8</v>
      </c>
      <c r="G69" t="s">
        <v>196</v>
      </c>
      <c r="H69" t="str">
        <f>HYPERLINK("http://service.sap.com/sap/support/notes/0001925543","0001925543")</f>
        <v>0001925543</v>
      </c>
      <c r="I69" t="s">
        <v>198</v>
      </c>
      <c r="J69">
        <v>1</v>
      </c>
      <c r="K69">
        <v>3</v>
      </c>
    </row>
    <row r="70" spans="1:11" x14ac:dyDescent="0.25">
      <c r="A70" t="s">
        <v>196</v>
      </c>
      <c r="B70" t="str">
        <f>HYPERLINK("http://service.sap.com/sap/support/notes/0001766385","0001766385")</f>
        <v>0001766385</v>
      </c>
      <c r="C70" t="s">
        <v>197</v>
      </c>
      <c r="D70" t="s">
        <v>10</v>
      </c>
      <c r="E70" t="s">
        <v>14</v>
      </c>
      <c r="F70">
        <v>8</v>
      </c>
      <c r="G70" t="s">
        <v>196</v>
      </c>
      <c r="H70" t="str">
        <f>HYPERLINK("http://service.sap.com/sap/support/notes/0001886001","0001886001")</f>
        <v>0001886001</v>
      </c>
      <c r="I70" t="s">
        <v>199</v>
      </c>
      <c r="J70">
        <v>1</v>
      </c>
      <c r="K70">
        <v>3</v>
      </c>
    </row>
    <row r="71" spans="1:11" x14ac:dyDescent="0.25">
      <c r="A71" t="s">
        <v>196</v>
      </c>
      <c r="B71" t="str">
        <f>HYPERLINK("http://service.sap.com/sap/support/notes/0001780813","0001780813")</f>
        <v>0001780813</v>
      </c>
      <c r="C71" t="s">
        <v>200</v>
      </c>
      <c r="D71" t="s">
        <v>10</v>
      </c>
      <c r="E71" t="s">
        <v>37</v>
      </c>
      <c r="F71">
        <v>1</v>
      </c>
      <c r="G71" t="s">
        <v>196</v>
      </c>
      <c r="H71" t="str">
        <f>HYPERLINK("http://service.sap.com/sap/support/notes/0001802957","0001802957")</f>
        <v>0001802957</v>
      </c>
      <c r="I71" t="s">
        <v>201</v>
      </c>
      <c r="J71">
        <v>1</v>
      </c>
      <c r="K71">
        <v>4</v>
      </c>
    </row>
    <row r="72" spans="1:11" x14ac:dyDescent="0.25">
      <c r="A72" t="s">
        <v>196</v>
      </c>
      <c r="B72" t="str">
        <f>HYPERLINK("http://service.sap.com/sap/support/notes/0001803935","0001803935")</f>
        <v>0001803935</v>
      </c>
      <c r="C72" t="s">
        <v>202</v>
      </c>
      <c r="D72" t="s">
        <v>10</v>
      </c>
      <c r="E72" t="s">
        <v>24</v>
      </c>
      <c r="F72">
        <v>2</v>
      </c>
      <c r="G72" t="s">
        <v>196</v>
      </c>
      <c r="H72" t="str">
        <f>HYPERLINK("http://service.sap.com/sap/support/notes/0001880407","0001880407")</f>
        <v>0001880407</v>
      </c>
      <c r="I72" t="s">
        <v>203</v>
      </c>
      <c r="J72">
        <v>3</v>
      </c>
      <c r="K72">
        <v>4</v>
      </c>
    </row>
    <row r="73" spans="1:11" x14ac:dyDescent="0.25">
      <c r="A73" t="s">
        <v>196</v>
      </c>
      <c r="B73" t="str">
        <f>HYPERLINK("http://service.sap.com/sap/support/notes/0001820650","0001820650")</f>
        <v>0001820650</v>
      </c>
      <c r="C73" t="s">
        <v>204</v>
      </c>
      <c r="D73" t="s">
        <v>10</v>
      </c>
      <c r="E73" t="s">
        <v>14</v>
      </c>
      <c r="F73">
        <v>3</v>
      </c>
      <c r="G73" t="s">
        <v>196</v>
      </c>
      <c r="H73" t="str">
        <f>HYPERLINK("http://service.sap.com/sap/support/notes/0001864258","0001864258")</f>
        <v>0001864258</v>
      </c>
      <c r="I73" t="s">
        <v>205</v>
      </c>
      <c r="J73">
        <v>1</v>
      </c>
      <c r="K73">
        <v>3</v>
      </c>
    </row>
    <row r="74" spans="1:11" x14ac:dyDescent="0.25">
      <c r="A74" t="s">
        <v>196</v>
      </c>
      <c r="B74" t="str">
        <f>HYPERLINK("http://service.sap.com/sap/support/notes/0001841203","0001841203")</f>
        <v>0001841203</v>
      </c>
      <c r="C74" t="s">
        <v>206</v>
      </c>
      <c r="D74" t="s">
        <v>10</v>
      </c>
      <c r="E74" t="s">
        <v>14</v>
      </c>
      <c r="F74">
        <v>2</v>
      </c>
      <c r="G74" t="s">
        <v>196</v>
      </c>
      <c r="H74" t="str">
        <f>HYPERLINK("http://service.sap.com/sap/support/notes/0001872794","0001872794")</f>
        <v>0001872794</v>
      </c>
      <c r="I74" t="s">
        <v>207</v>
      </c>
      <c r="J74">
        <v>1</v>
      </c>
      <c r="K74">
        <v>3</v>
      </c>
    </row>
    <row r="75" spans="1:11" x14ac:dyDescent="0.25">
      <c r="A75" t="s">
        <v>208</v>
      </c>
      <c r="B75" t="str">
        <f>HYPERLINK("http://service.sap.com/sap/support/notes/0001847102","0001847102")</f>
        <v>0001847102</v>
      </c>
      <c r="C75" t="s">
        <v>209</v>
      </c>
      <c r="D75" t="s">
        <v>10</v>
      </c>
      <c r="E75" t="s">
        <v>210</v>
      </c>
      <c r="F75">
        <v>1</v>
      </c>
      <c r="G75" t="s">
        <v>208</v>
      </c>
      <c r="H75" t="str">
        <f>HYPERLINK("http://service.sap.com/sap/support/notes/0001900450","0001900450")</f>
        <v>0001900450</v>
      </c>
      <c r="I75" t="s">
        <v>211</v>
      </c>
      <c r="J75">
        <v>1</v>
      </c>
      <c r="K75">
        <v>3</v>
      </c>
    </row>
    <row r="76" spans="1:11" x14ac:dyDescent="0.25">
      <c r="A76" t="s">
        <v>208</v>
      </c>
      <c r="B76" t="str">
        <f>HYPERLINK("http://service.sap.com/sap/support/notes/0001847314","0001847314")</f>
        <v>0001847314</v>
      </c>
      <c r="C76" t="s">
        <v>212</v>
      </c>
      <c r="D76" t="s">
        <v>10</v>
      </c>
      <c r="E76" t="s">
        <v>213</v>
      </c>
      <c r="F76">
        <v>1</v>
      </c>
      <c r="G76" t="s">
        <v>208</v>
      </c>
      <c r="H76" t="str">
        <f>HYPERLINK("http://service.sap.com/sap/support/notes/0001900907","0001900907")</f>
        <v>0001900907</v>
      </c>
      <c r="I76" t="s">
        <v>214</v>
      </c>
      <c r="J76">
        <v>1</v>
      </c>
      <c r="K76">
        <v>3</v>
      </c>
    </row>
    <row r="77" spans="1:11" x14ac:dyDescent="0.25">
      <c r="A77" t="s">
        <v>215</v>
      </c>
      <c r="B77" t="str">
        <f>HYPERLINK("http://service.sap.com/sap/support/notes/0001834184","0001834184")</f>
        <v>0001834184</v>
      </c>
      <c r="C77" t="s">
        <v>216</v>
      </c>
      <c r="D77" t="s">
        <v>10</v>
      </c>
      <c r="E77" t="s">
        <v>217</v>
      </c>
      <c r="F77">
        <v>1</v>
      </c>
      <c r="G77" t="s">
        <v>215</v>
      </c>
      <c r="H77" t="str">
        <f>HYPERLINK("http://service.sap.com/sap/support/notes/0001909816","0001909816")</f>
        <v>0001909816</v>
      </c>
      <c r="I77" t="s">
        <v>218</v>
      </c>
      <c r="J77">
        <v>1</v>
      </c>
      <c r="K77">
        <v>3</v>
      </c>
    </row>
    <row r="78" spans="1:11" x14ac:dyDescent="0.25">
      <c r="A78" t="s">
        <v>219</v>
      </c>
      <c r="B78" t="str">
        <f>HYPERLINK("http://service.sap.com/sap/support/notes/0001776889","0001776889")</f>
        <v>0001776889</v>
      </c>
      <c r="C78" t="s">
        <v>220</v>
      </c>
      <c r="D78" t="s">
        <v>10</v>
      </c>
      <c r="E78" t="s">
        <v>37</v>
      </c>
      <c r="F78">
        <v>1</v>
      </c>
      <c r="G78" t="s">
        <v>219</v>
      </c>
      <c r="H78" t="str">
        <f>HYPERLINK("http://service.sap.com/sap/support/notes/0001876429","0001876429")</f>
        <v>0001876429</v>
      </c>
      <c r="I78" t="s">
        <v>221</v>
      </c>
      <c r="J78">
        <v>1</v>
      </c>
      <c r="K78">
        <v>2</v>
      </c>
    </row>
    <row r="79" spans="1:11" x14ac:dyDescent="0.25">
      <c r="A79" t="s">
        <v>219</v>
      </c>
      <c r="B79" t="str">
        <f>HYPERLINK("http://service.sap.com/sap/support/notes/0001806959","0001806959")</f>
        <v>0001806959</v>
      </c>
      <c r="C79" t="s">
        <v>222</v>
      </c>
      <c r="D79" t="s">
        <v>10</v>
      </c>
      <c r="E79" t="s">
        <v>24</v>
      </c>
      <c r="F79">
        <v>1</v>
      </c>
      <c r="G79" t="s">
        <v>219</v>
      </c>
      <c r="H79" t="str">
        <f>HYPERLINK("http://service.sap.com/sap/support/notes/0001885407","0001885407")</f>
        <v>0001885407</v>
      </c>
      <c r="I79" t="s">
        <v>223</v>
      </c>
      <c r="J79">
        <v>1</v>
      </c>
      <c r="K79">
        <v>2</v>
      </c>
    </row>
    <row r="80" spans="1:11" x14ac:dyDescent="0.25">
      <c r="A80" t="s">
        <v>224</v>
      </c>
      <c r="B80" t="str">
        <f>HYPERLINK("http://service.sap.com/sap/support/notes/0001798299","0001798299")</f>
        <v>0001798299</v>
      </c>
      <c r="C80" t="s">
        <v>225</v>
      </c>
      <c r="D80" t="s">
        <v>10</v>
      </c>
      <c r="E80" t="s">
        <v>226</v>
      </c>
      <c r="F80">
        <v>3</v>
      </c>
      <c r="G80" t="s">
        <v>224</v>
      </c>
      <c r="H80" t="str">
        <f>HYPERLINK("http://service.sap.com/sap/support/notes/0001857018","0001857018")</f>
        <v>0001857018</v>
      </c>
      <c r="I80" t="s">
        <v>227</v>
      </c>
      <c r="J80">
        <v>1</v>
      </c>
      <c r="K80">
        <v>3</v>
      </c>
    </row>
    <row r="81" spans="1:11" x14ac:dyDescent="0.25">
      <c r="A81" t="s">
        <v>228</v>
      </c>
      <c r="B81" t="str">
        <f>HYPERLINK("http://service.sap.com/sap/support/notes/0001823502","0001823502")</f>
        <v>0001823502</v>
      </c>
      <c r="C81" t="s">
        <v>229</v>
      </c>
      <c r="D81" t="s">
        <v>10</v>
      </c>
      <c r="E81" t="s">
        <v>14</v>
      </c>
      <c r="F81">
        <v>3</v>
      </c>
      <c r="G81" t="s">
        <v>228</v>
      </c>
      <c r="H81" t="str">
        <f>HYPERLINK("http://service.sap.com/sap/support/notes/0001857153","0001857153")</f>
        <v>0001857153</v>
      </c>
      <c r="I81" t="s">
        <v>230</v>
      </c>
      <c r="J81">
        <v>1</v>
      </c>
      <c r="K81">
        <v>2</v>
      </c>
    </row>
    <row r="82" spans="1:11" x14ac:dyDescent="0.25">
      <c r="A82" t="s">
        <v>228</v>
      </c>
      <c r="B82" t="str">
        <f>HYPERLINK("http://service.sap.com/sap/support/notes/0001823502","0001823502")</f>
        <v>0001823502</v>
      </c>
      <c r="C82" t="s">
        <v>229</v>
      </c>
      <c r="D82" t="s">
        <v>10</v>
      </c>
      <c r="E82" t="s">
        <v>14</v>
      </c>
      <c r="F82">
        <v>3</v>
      </c>
      <c r="G82" t="s">
        <v>228</v>
      </c>
      <c r="H82" t="str">
        <f>HYPERLINK("http://service.sap.com/sap/support/notes/0001866012","0001866012")</f>
        <v>0001866012</v>
      </c>
      <c r="I82" t="s">
        <v>231</v>
      </c>
      <c r="J82">
        <v>1</v>
      </c>
      <c r="K82">
        <v>3</v>
      </c>
    </row>
    <row r="83" spans="1:11" x14ac:dyDescent="0.25">
      <c r="A83" t="s">
        <v>228</v>
      </c>
      <c r="B83" t="str">
        <f>HYPERLINK("http://service.sap.com/sap/support/notes/0001823502","0001823502")</f>
        <v>0001823502</v>
      </c>
      <c r="C83" t="s">
        <v>229</v>
      </c>
      <c r="D83" t="s">
        <v>10</v>
      </c>
      <c r="E83" t="s">
        <v>14</v>
      </c>
      <c r="F83">
        <v>3</v>
      </c>
      <c r="G83" t="s">
        <v>228</v>
      </c>
      <c r="H83" t="str">
        <f>HYPERLINK("http://service.sap.com/sap/support/notes/0001871945","0001871945")</f>
        <v>0001871945</v>
      </c>
      <c r="I83" t="s">
        <v>232</v>
      </c>
      <c r="J83">
        <v>1</v>
      </c>
      <c r="K83">
        <v>3</v>
      </c>
    </row>
    <row r="84" spans="1:11" x14ac:dyDescent="0.25">
      <c r="A84" t="s">
        <v>233</v>
      </c>
      <c r="B84" t="str">
        <f>HYPERLINK("http://service.sap.com/sap/support/notes/0001753145","0001753145")</f>
        <v>0001753145</v>
      </c>
      <c r="C84" t="s">
        <v>234</v>
      </c>
      <c r="D84" t="s">
        <v>10</v>
      </c>
      <c r="E84" t="s">
        <v>37</v>
      </c>
      <c r="F84">
        <v>5</v>
      </c>
      <c r="G84" t="s">
        <v>233</v>
      </c>
      <c r="H84" t="str">
        <f>HYPERLINK("http://service.sap.com/sap/support/notes/0001805587","0001805587")</f>
        <v>0001805587</v>
      </c>
      <c r="I84" t="s">
        <v>235</v>
      </c>
      <c r="J84">
        <v>1</v>
      </c>
      <c r="K84">
        <v>3</v>
      </c>
    </row>
    <row r="85" spans="1:11" x14ac:dyDescent="0.25">
      <c r="A85" t="s">
        <v>236</v>
      </c>
      <c r="B85" t="str">
        <f>HYPERLINK("http://service.sap.com/sap/support/notes/0001844834","0001844834")</f>
        <v>0001844834</v>
      </c>
      <c r="C85" t="s">
        <v>237</v>
      </c>
      <c r="D85" t="s">
        <v>10</v>
      </c>
      <c r="E85" t="s">
        <v>14</v>
      </c>
      <c r="F85">
        <v>1</v>
      </c>
      <c r="G85" t="s">
        <v>236</v>
      </c>
      <c r="H85" t="str">
        <f>HYPERLINK("http://service.sap.com/sap/support/notes/0001873644","0001873644")</f>
        <v>0001873644</v>
      </c>
      <c r="I85" t="s">
        <v>238</v>
      </c>
      <c r="J85">
        <v>1</v>
      </c>
      <c r="K85">
        <v>3</v>
      </c>
    </row>
    <row r="86" spans="1:11" x14ac:dyDescent="0.25">
      <c r="A86" t="s">
        <v>239</v>
      </c>
      <c r="B86" t="str">
        <f>HYPERLINK("http://service.sap.com/sap/support/notes/0001834328","0001834328")</f>
        <v>0001834328</v>
      </c>
      <c r="C86" t="s">
        <v>240</v>
      </c>
      <c r="D86" t="s">
        <v>10</v>
      </c>
      <c r="E86" t="s">
        <v>241</v>
      </c>
      <c r="F86">
        <v>1</v>
      </c>
      <c r="G86" t="s">
        <v>242</v>
      </c>
      <c r="H86" t="str">
        <f>HYPERLINK("http://service.sap.com/sap/support/notes/0001870997","0001870997")</f>
        <v>0001870997</v>
      </c>
      <c r="I86" t="s">
        <v>243</v>
      </c>
      <c r="J86">
        <v>1</v>
      </c>
      <c r="K86">
        <v>3</v>
      </c>
    </row>
    <row r="87" spans="1:11" x14ac:dyDescent="0.25">
      <c r="A87" t="s">
        <v>244</v>
      </c>
      <c r="B87" t="str">
        <f>HYPERLINK("http://service.sap.com/sap/support/notes/0001860353","0001860353")</f>
        <v>0001860353</v>
      </c>
      <c r="C87" t="s">
        <v>245</v>
      </c>
      <c r="D87" t="s">
        <v>10</v>
      </c>
      <c r="E87" t="s">
        <v>217</v>
      </c>
      <c r="F87">
        <v>1</v>
      </c>
      <c r="G87" t="s">
        <v>244</v>
      </c>
      <c r="H87" t="str">
        <f>HYPERLINK("http://service.sap.com/sap/support/notes/0001871200","0001871200")</f>
        <v>0001871200</v>
      </c>
      <c r="I87" t="s">
        <v>245</v>
      </c>
      <c r="J87">
        <v>1</v>
      </c>
      <c r="K87">
        <v>3</v>
      </c>
    </row>
    <row r="88" spans="1:11" x14ac:dyDescent="0.25">
      <c r="A88" t="s">
        <v>246</v>
      </c>
      <c r="B88" t="str">
        <f>HYPERLINK("http://service.sap.com/sap/support/notes/0001751646","0001751646")</f>
        <v>0001751646</v>
      </c>
      <c r="C88" t="s">
        <v>247</v>
      </c>
      <c r="D88" t="s">
        <v>10</v>
      </c>
      <c r="E88" t="s">
        <v>248</v>
      </c>
      <c r="F88">
        <v>4</v>
      </c>
      <c r="G88" t="s">
        <v>246</v>
      </c>
      <c r="H88" t="str">
        <f>HYPERLINK("http://service.sap.com/sap/support/notes/0001776743","0001776743")</f>
        <v>0001776743</v>
      </c>
      <c r="I88" t="s">
        <v>249</v>
      </c>
      <c r="J88">
        <v>1</v>
      </c>
      <c r="K88">
        <v>3</v>
      </c>
    </row>
    <row r="89" spans="1:11" x14ac:dyDescent="0.25">
      <c r="A89" t="s">
        <v>250</v>
      </c>
      <c r="B89" t="str">
        <f>HYPERLINK("http://service.sap.com/sap/support/notes/0001844609","0001844609")</f>
        <v>0001844609</v>
      </c>
      <c r="C89" t="s">
        <v>251</v>
      </c>
      <c r="D89" t="s">
        <v>10</v>
      </c>
      <c r="E89" t="s">
        <v>252</v>
      </c>
      <c r="F89">
        <v>3</v>
      </c>
      <c r="G89" t="s">
        <v>253</v>
      </c>
      <c r="H89" t="str">
        <f>HYPERLINK("http://service.sap.com/sap/support/notes/0001861263","0001861263")</f>
        <v>0001861263</v>
      </c>
      <c r="I89" t="s">
        <v>254</v>
      </c>
      <c r="J89">
        <v>1</v>
      </c>
      <c r="K89">
        <v>4</v>
      </c>
    </row>
    <row r="90" spans="1:11" x14ac:dyDescent="0.25">
      <c r="A90" t="s">
        <v>255</v>
      </c>
      <c r="B90" t="str">
        <f>HYPERLINK("http://service.sap.com/sap/support/notes/0001853148","0001853148")</f>
        <v>0001853148</v>
      </c>
      <c r="C90" t="s">
        <v>256</v>
      </c>
      <c r="D90" t="s">
        <v>10</v>
      </c>
      <c r="E90" t="s">
        <v>257</v>
      </c>
      <c r="F90">
        <v>2</v>
      </c>
      <c r="G90" t="s">
        <v>255</v>
      </c>
      <c r="H90" t="str">
        <f>HYPERLINK("http://service.sap.com/sap/support/notes/0001923196","0001923196")</f>
        <v>0001923196</v>
      </c>
      <c r="I90" t="s">
        <v>258</v>
      </c>
      <c r="J90">
        <v>1</v>
      </c>
      <c r="K90">
        <v>4</v>
      </c>
    </row>
    <row r="91" spans="1:11" x14ac:dyDescent="0.25">
      <c r="A91" t="s">
        <v>259</v>
      </c>
      <c r="B91" t="str">
        <f>HYPERLINK("http://service.sap.com/sap/support/notes/0001822401","0001822401")</f>
        <v>0001822401</v>
      </c>
      <c r="C91" t="s">
        <v>260</v>
      </c>
      <c r="D91" t="s">
        <v>10</v>
      </c>
      <c r="E91" t="s">
        <v>257</v>
      </c>
      <c r="F91">
        <v>3</v>
      </c>
      <c r="G91" t="s">
        <v>259</v>
      </c>
      <c r="H91" t="str">
        <f>HYPERLINK("http://service.sap.com/sap/support/notes/0001869933","0001869933")</f>
        <v>0001869933</v>
      </c>
      <c r="I91" t="s">
        <v>261</v>
      </c>
      <c r="J91">
        <v>1</v>
      </c>
      <c r="K91">
        <v>4</v>
      </c>
    </row>
    <row r="92" spans="1:11" x14ac:dyDescent="0.25">
      <c r="A92" t="s">
        <v>262</v>
      </c>
      <c r="B92" t="str">
        <f>HYPERLINK("http://service.sap.com/sap/support/notes/0001860367","0001860367")</f>
        <v>0001860367</v>
      </c>
      <c r="C92" t="s">
        <v>263</v>
      </c>
      <c r="D92" t="s">
        <v>10</v>
      </c>
      <c r="E92" t="s">
        <v>257</v>
      </c>
      <c r="F92">
        <v>3</v>
      </c>
      <c r="G92" t="s">
        <v>262</v>
      </c>
      <c r="H92" t="str">
        <f>HYPERLINK("http://service.sap.com/sap/support/notes/0001905285","0001905285")</f>
        <v>0001905285</v>
      </c>
      <c r="I92" t="s">
        <v>264</v>
      </c>
      <c r="J92">
        <v>1</v>
      </c>
      <c r="K92">
        <v>3</v>
      </c>
    </row>
    <row r="93" spans="1:11" x14ac:dyDescent="0.25">
      <c r="A93" t="s">
        <v>265</v>
      </c>
      <c r="B93" t="str">
        <f>HYPERLINK("http://service.sap.com/sap/support/notes/0001845707","0001845707")</f>
        <v>0001845707</v>
      </c>
      <c r="C93" t="s">
        <v>266</v>
      </c>
      <c r="D93" t="s">
        <v>10</v>
      </c>
      <c r="E93" t="s">
        <v>213</v>
      </c>
      <c r="F93">
        <v>2</v>
      </c>
      <c r="G93" t="s">
        <v>267</v>
      </c>
      <c r="H93" t="str">
        <f>HYPERLINK("http://service.sap.com/sap/support/notes/0001869992","0001869992")</f>
        <v>0001869992</v>
      </c>
      <c r="I93" t="s">
        <v>268</v>
      </c>
      <c r="J93">
        <v>1</v>
      </c>
      <c r="K93">
        <v>2</v>
      </c>
    </row>
    <row r="94" spans="1:11" x14ac:dyDescent="0.25">
      <c r="A94" t="s">
        <v>265</v>
      </c>
      <c r="B94" t="str">
        <f>HYPERLINK("http://service.sap.com/sap/support/notes/0001847594","0001847594")</f>
        <v>0001847594</v>
      </c>
      <c r="C94" t="s">
        <v>266</v>
      </c>
      <c r="D94" t="s">
        <v>10</v>
      </c>
      <c r="E94" t="s">
        <v>213</v>
      </c>
      <c r="F94">
        <v>2</v>
      </c>
      <c r="G94" t="s">
        <v>267</v>
      </c>
      <c r="H94" t="str">
        <f>HYPERLINK("http://service.sap.com/sap/support/notes/0001869992","0001869992")</f>
        <v>0001869992</v>
      </c>
      <c r="I94" t="s">
        <v>268</v>
      </c>
      <c r="J94">
        <v>1</v>
      </c>
      <c r="K94">
        <v>2</v>
      </c>
    </row>
    <row r="95" spans="1:11" x14ac:dyDescent="0.25">
      <c r="A95" t="s">
        <v>265</v>
      </c>
      <c r="B95" t="str">
        <f>HYPERLINK("http://service.sap.com/sap/support/notes/0001860676","0001860676")</f>
        <v>0001860676</v>
      </c>
      <c r="C95" t="s">
        <v>269</v>
      </c>
      <c r="D95" t="s">
        <v>10</v>
      </c>
      <c r="E95" t="s">
        <v>213</v>
      </c>
      <c r="F95">
        <v>1</v>
      </c>
      <c r="G95" t="s">
        <v>265</v>
      </c>
      <c r="H95" t="str">
        <f>HYPERLINK("http://service.sap.com/sap/support/notes/0001876961","0001876961")</f>
        <v>0001876961</v>
      </c>
      <c r="I95" t="s">
        <v>270</v>
      </c>
      <c r="J95">
        <v>1</v>
      </c>
      <c r="K95">
        <v>3</v>
      </c>
    </row>
    <row r="96" spans="1:11" x14ac:dyDescent="0.25">
      <c r="A96" t="s">
        <v>271</v>
      </c>
      <c r="B96" t="str">
        <f>HYPERLINK("http://service.sap.com/sap/support/notes/0001836211","0001836211")</f>
        <v>0001836211</v>
      </c>
      <c r="C96" t="s">
        <v>272</v>
      </c>
      <c r="D96" t="s">
        <v>10</v>
      </c>
      <c r="E96" t="s">
        <v>213</v>
      </c>
      <c r="F96">
        <v>2</v>
      </c>
      <c r="G96" t="s">
        <v>273</v>
      </c>
      <c r="H96" t="str">
        <f>HYPERLINK("http://service.sap.com/sap/support/notes/0001874719","0001874719")</f>
        <v>0001874719</v>
      </c>
      <c r="I96" t="s">
        <v>274</v>
      </c>
      <c r="J96">
        <v>1</v>
      </c>
      <c r="K96">
        <v>4</v>
      </c>
    </row>
    <row r="97" spans="1:11" x14ac:dyDescent="0.25">
      <c r="A97" t="s">
        <v>275</v>
      </c>
      <c r="B97" t="str">
        <f>HYPERLINK("http://service.sap.com/sap/support/notes/0001859558","0001859558")</f>
        <v>0001859558</v>
      </c>
      <c r="C97" t="s">
        <v>276</v>
      </c>
      <c r="D97" t="s">
        <v>10</v>
      </c>
      <c r="E97" t="s">
        <v>277</v>
      </c>
      <c r="F97">
        <v>1</v>
      </c>
      <c r="G97" t="s">
        <v>275</v>
      </c>
      <c r="H97" t="str">
        <f>HYPERLINK("http://service.sap.com/sap/support/notes/0001865400","0001865400")</f>
        <v>0001865400</v>
      </c>
      <c r="I97" t="s">
        <v>278</v>
      </c>
      <c r="J97">
        <v>1</v>
      </c>
      <c r="K97">
        <v>3</v>
      </c>
    </row>
    <row r="98" spans="1:11" x14ac:dyDescent="0.25">
      <c r="A98" t="s">
        <v>279</v>
      </c>
      <c r="B98" t="str">
        <f>HYPERLINK("http://service.sap.com/sap/support/notes/0001783612","0001783612")</f>
        <v>0001783612</v>
      </c>
      <c r="C98" t="s">
        <v>280</v>
      </c>
      <c r="D98" t="s">
        <v>10</v>
      </c>
      <c r="E98" t="s">
        <v>257</v>
      </c>
      <c r="F98">
        <v>1</v>
      </c>
      <c r="G98" t="s">
        <v>279</v>
      </c>
      <c r="H98" t="str">
        <f>HYPERLINK("http://service.sap.com/sap/support/notes/0001843326","0001843326")</f>
        <v>0001843326</v>
      </c>
      <c r="I98" t="s">
        <v>281</v>
      </c>
      <c r="J98">
        <v>1</v>
      </c>
      <c r="K98">
        <v>3</v>
      </c>
    </row>
    <row r="99" spans="1:11" x14ac:dyDescent="0.25">
      <c r="A99" t="s">
        <v>279</v>
      </c>
      <c r="B99" t="str">
        <f>HYPERLINK("http://service.sap.com/sap/support/notes/0001858211","0001858211")</f>
        <v>0001858211</v>
      </c>
      <c r="C99" t="s">
        <v>282</v>
      </c>
      <c r="D99" t="s">
        <v>10</v>
      </c>
      <c r="E99" t="s">
        <v>257</v>
      </c>
      <c r="F99">
        <v>1</v>
      </c>
      <c r="G99" t="s">
        <v>279</v>
      </c>
      <c r="H99" t="str">
        <f>HYPERLINK("http://service.sap.com/sap/support/notes/0001870902","0001870902")</f>
        <v>0001870902</v>
      </c>
      <c r="I99" t="s">
        <v>283</v>
      </c>
      <c r="J99">
        <v>1</v>
      </c>
      <c r="K99">
        <v>3</v>
      </c>
    </row>
    <row r="100" spans="1:11" x14ac:dyDescent="0.25">
      <c r="A100" t="s">
        <v>284</v>
      </c>
      <c r="B100" t="str">
        <f>HYPERLINK("http://service.sap.com/sap/support/notes/0001798080","0001798080")</f>
        <v>0001798080</v>
      </c>
      <c r="C100" t="s">
        <v>285</v>
      </c>
      <c r="D100" t="s">
        <v>10</v>
      </c>
      <c r="E100" t="s">
        <v>257</v>
      </c>
      <c r="F100">
        <v>3</v>
      </c>
      <c r="G100" t="s">
        <v>284</v>
      </c>
      <c r="H100" t="str">
        <f>HYPERLINK("http://service.sap.com/sap/support/notes/0001885756","0001885756")</f>
        <v>0001885756</v>
      </c>
      <c r="I100" t="s">
        <v>286</v>
      </c>
      <c r="J100">
        <v>1</v>
      </c>
      <c r="K100">
        <v>4</v>
      </c>
    </row>
    <row r="101" spans="1:11" x14ac:dyDescent="0.25">
      <c r="A101" t="s">
        <v>287</v>
      </c>
      <c r="B101" t="str">
        <f>HYPERLINK("http://service.sap.com/sap/support/notes/0001830661","0001830661")</f>
        <v>0001830661</v>
      </c>
      <c r="C101" t="s">
        <v>288</v>
      </c>
      <c r="D101" t="s">
        <v>10</v>
      </c>
      <c r="E101" t="s">
        <v>257</v>
      </c>
      <c r="F101">
        <v>6</v>
      </c>
      <c r="G101" t="s">
        <v>287</v>
      </c>
      <c r="H101" t="str">
        <f>HYPERLINK("http://service.sap.com/sap/support/notes/0001852287","0001852287")</f>
        <v>0001852287</v>
      </c>
      <c r="I101" t="s">
        <v>289</v>
      </c>
      <c r="J101">
        <v>1</v>
      </c>
      <c r="K101">
        <v>3</v>
      </c>
    </row>
    <row r="102" spans="1:11" x14ac:dyDescent="0.25">
      <c r="A102" t="s">
        <v>290</v>
      </c>
      <c r="B102" t="str">
        <f>HYPERLINK("http://service.sap.com/sap/support/notes/0001826910","0001826910")</f>
        <v>0001826910</v>
      </c>
      <c r="C102" t="s">
        <v>291</v>
      </c>
      <c r="D102" t="s">
        <v>10</v>
      </c>
      <c r="E102" t="s">
        <v>292</v>
      </c>
      <c r="F102">
        <v>2</v>
      </c>
      <c r="G102" t="s">
        <v>290</v>
      </c>
      <c r="H102" t="str">
        <f>HYPERLINK("http://service.sap.com/sap/support/notes/0001907657","0001907657")</f>
        <v>0001907657</v>
      </c>
      <c r="I102" t="s">
        <v>293</v>
      </c>
      <c r="J102">
        <v>1</v>
      </c>
      <c r="K102">
        <v>3</v>
      </c>
    </row>
    <row r="103" spans="1:11" x14ac:dyDescent="0.25">
      <c r="A103" t="s">
        <v>290</v>
      </c>
      <c r="B103" t="str">
        <f>HYPERLINK("http://service.sap.com/sap/support/notes/0001833285","0001833285")</f>
        <v>0001833285</v>
      </c>
      <c r="C103" t="s">
        <v>294</v>
      </c>
      <c r="D103" t="s">
        <v>10</v>
      </c>
      <c r="E103" t="s">
        <v>292</v>
      </c>
      <c r="F103">
        <v>5</v>
      </c>
      <c r="G103" t="s">
        <v>290</v>
      </c>
      <c r="H103" t="str">
        <f>HYPERLINK("http://service.sap.com/sap/support/notes/0001890216","0001890216")</f>
        <v>0001890216</v>
      </c>
      <c r="I103" t="s">
        <v>295</v>
      </c>
      <c r="J103">
        <v>1</v>
      </c>
      <c r="K103">
        <v>3</v>
      </c>
    </row>
    <row r="104" spans="1:11" x14ac:dyDescent="0.25">
      <c r="A104" t="s">
        <v>296</v>
      </c>
      <c r="B104" t="str">
        <f>HYPERLINK("http://service.sap.com/sap/support/notes/0001860989","0001860989")</f>
        <v>0001860989</v>
      </c>
      <c r="C104" t="s">
        <v>297</v>
      </c>
      <c r="D104" t="s">
        <v>10</v>
      </c>
      <c r="E104" t="s">
        <v>257</v>
      </c>
      <c r="F104">
        <v>3</v>
      </c>
      <c r="G104" t="s">
        <v>296</v>
      </c>
      <c r="H104" t="str">
        <f>HYPERLINK("http://service.sap.com/sap/support/notes/0001879806","0001879806")</f>
        <v>0001879806</v>
      </c>
      <c r="I104" t="s">
        <v>298</v>
      </c>
      <c r="J104">
        <v>1</v>
      </c>
      <c r="K104">
        <v>2</v>
      </c>
    </row>
    <row r="105" spans="1:11" x14ac:dyDescent="0.25">
      <c r="A105" t="s">
        <v>299</v>
      </c>
      <c r="B105" t="str">
        <f>HYPERLINK("http://service.sap.com/sap/support/notes/0001657086","0001657086")</f>
        <v>0001657086</v>
      </c>
      <c r="C105" t="s">
        <v>300</v>
      </c>
      <c r="D105" t="s">
        <v>301</v>
      </c>
      <c r="E105" t="s">
        <v>302</v>
      </c>
      <c r="F105">
        <v>3</v>
      </c>
      <c r="G105" t="s">
        <v>303</v>
      </c>
      <c r="H105" t="str">
        <f>HYPERLINK("http://service.sap.com/sap/support/notes/0001892639","0001892639")</f>
        <v>0001892639</v>
      </c>
      <c r="I105" t="s">
        <v>304</v>
      </c>
      <c r="J105">
        <v>617</v>
      </c>
      <c r="K105">
        <v>2</v>
      </c>
    </row>
    <row r="106" spans="1:11" x14ac:dyDescent="0.25">
      <c r="A106" t="s">
        <v>299</v>
      </c>
      <c r="B106" t="str">
        <f>HYPERLINK("http://service.sap.com/sap/support/notes/0001682203","0001682203")</f>
        <v>0001682203</v>
      </c>
      <c r="C106" t="s">
        <v>305</v>
      </c>
      <c r="D106" t="s">
        <v>115</v>
      </c>
      <c r="E106" t="s">
        <v>302</v>
      </c>
      <c r="F106">
        <v>2</v>
      </c>
      <c r="G106" t="s">
        <v>303</v>
      </c>
      <c r="H106" t="str">
        <f>HYPERLINK("http://service.sap.com/sap/support/notes/0001892639","0001892639")</f>
        <v>0001892639</v>
      </c>
      <c r="I106" t="s">
        <v>304</v>
      </c>
      <c r="J106">
        <v>1</v>
      </c>
      <c r="K106">
        <v>2</v>
      </c>
    </row>
    <row r="107" spans="1:11" x14ac:dyDescent="0.25">
      <c r="A107" t="s">
        <v>306</v>
      </c>
      <c r="B107" t="str">
        <f>HYPERLINK("http://service.sap.com/sap/support/notes/0001856146","0001856146")</f>
        <v>0001856146</v>
      </c>
      <c r="C107" t="s">
        <v>307</v>
      </c>
      <c r="D107" t="s">
        <v>10</v>
      </c>
      <c r="E107" t="s">
        <v>257</v>
      </c>
      <c r="F107">
        <v>1</v>
      </c>
      <c r="G107" t="s">
        <v>308</v>
      </c>
      <c r="H107" t="str">
        <f>HYPERLINK("http://service.sap.com/sap/support/notes/0001878391","0001878391")</f>
        <v>0001878391</v>
      </c>
      <c r="I107" t="s">
        <v>309</v>
      </c>
      <c r="J107">
        <v>1</v>
      </c>
      <c r="K107">
        <v>2</v>
      </c>
    </row>
    <row r="108" spans="1:11" x14ac:dyDescent="0.25">
      <c r="A108" t="s">
        <v>310</v>
      </c>
      <c r="B108" t="str">
        <f>HYPERLINK("http://service.sap.com/sap/support/notes/0001842222","0001842222")</f>
        <v>0001842222</v>
      </c>
      <c r="C108" t="s">
        <v>311</v>
      </c>
      <c r="D108" t="s">
        <v>10</v>
      </c>
      <c r="E108" t="s">
        <v>257</v>
      </c>
      <c r="F108">
        <v>4</v>
      </c>
      <c r="G108" t="s">
        <v>310</v>
      </c>
      <c r="H108" t="str">
        <f>HYPERLINK("http://service.sap.com/sap/support/notes/0001864075","0001864075")</f>
        <v>0001864075</v>
      </c>
      <c r="I108" t="s">
        <v>312</v>
      </c>
      <c r="J108">
        <v>1</v>
      </c>
      <c r="K108">
        <v>4</v>
      </c>
    </row>
    <row r="109" spans="1:11" x14ac:dyDescent="0.25">
      <c r="A109" t="s">
        <v>313</v>
      </c>
      <c r="B109" t="str">
        <f>HYPERLINK("http://service.sap.com/sap/support/notes/0001829729","0001829729")</f>
        <v>0001829729</v>
      </c>
      <c r="C109" t="s">
        <v>314</v>
      </c>
      <c r="D109" t="s">
        <v>10</v>
      </c>
      <c r="E109" t="s">
        <v>257</v>
      </c>
      <c r="F109">
        <v>3</v>
      </c>
      <c r="G109" t="s">
        <v>315</v>
      </c>
      <c r="H109" t="str">
        <f>HYPERLINK("http://service.sap.com/sap/support/notes/0001860343","0001860343")</f>
        <v>0001860343</v>
      </c>
      <c r="I109" t="s">
        <v>316</v>
      </c>
      <c r="J109">
        <v>1</v>
      </c>
      <c r="K109">
        <v>2</v>
      </c>
    </row>
    <row r="110" spans="1:11" x14ac:dyDescent="0.25">
      <c r="A110" t="s">
        <v>317</v>
      </c>
      <c r="B110" t="str">
        <f>HYPERLINK("http://service.sap.com/sap/support/notes/0001859825","0001859825")</f>
        <v>0001859825</v>
      </c>
      <c r="C110" t="s">
        <v>318</v>
      </c>
      <c r="D110" t="s">
        <v>10</v>
      </c>
      <c r="E110" t="s">
        <v>257</v>
      </c>
      <c r="F110">
        <v>2</v>
      </c>
      <c r="G110" t="s">
        <v>317</v>
      </c>
      <c r="H110" t="str">
        <f>HYPERLINK("http://service.sap.com/sap/support/notes/0001880723","0001880723")</f>
        <v>0001880723</v>
      </c>
      <c r="I110" t="s">
        <v>319</v>
      </c>
      <c r="J110">
        <v>1</v>
      </c>
      <c r="K110">
        <v>3</v>
      </c>
    </row>
    <row r="111" spans="1:11" x14ac:dyDescent="0.25">
      <c r="A111" t="s">
        <v>320</v>
      </c>
      <c r="B111" t="str">
        <f>HYPERLINK("http://service.sap.com/sap/support/notes/0001731821","0001731821")</f>
        <v>0001731821</v>
      </c>
      <c r="C111" t="s">
        <v>321</v>
      </c>
      <c r="D111" t="s">
        <v>10</v>
      </c>
      <c r="E111" t="s">
        <v>322</v>
      </c>
      <c r="F111">
        <v>3</v>
      </c>
      <c r="G111" t="s">
        <v>320</v>
      </c>
      <c r="H111" t="str">
        <f>HYPERLINK("http://service.sap.com/sap/support/notes/0001882503","0001882503")</f>
        <v>0001882503</v>
      </c>
      <c r="I111" t="s">
        <v>323</v>
      </c>
      <c r="J111">
        <v>1</v>
      </c>
      <c r="K111">
        <v>3</v>
      </c>
    </row>
    <row r="112" spans="1:11" x14ac:dyDescent="0.25">
      <c r="A112" t="s">
        <v>320</v>
      </c>
      <c r="B112" t="str">
        <f>HYPERLINK("http://service.sap.com/sap/support/notes/0001763170","0001763170")</f>
        <v>0001763170</v>
      </c>
      <c r="C112" t="s">
        <v>324</v>
      </c>
      <c r="D112" t="s">
        <v>10</v>
      </c>
      <c r="E112" t="s">
        <v>248</v>
      </c>
      <c r="F112">
        <v>1</v>
      </c>
      <c r="G112" t="s">
        <v>325</v>
      </c>
      <c r="H112" t="str">
        <f>HYPERLINK("http://service.sap.com/sap/support/notes/0001868789","0001868789")</f>
        <v>0001868789</v>
      </c>
      <c r="I112" t="s">
        <v>326</v>
      </c>
      <c r="J112">
        <v>1</v>
      </c>
      <c r="K112">
        <v>3</v>
      </c>
    </row>
    <row r="113" spans="1:11" x14ac:dyDescent="0.25">
      <c r="A113" t="s">
        <v>320</v>
      </c>
      <c r="B113" t="str">
        <f>HYPERLINK("http://service.sap.com/sap/support/notes/0001769897","0001769897")</f>
        <v>0001769897</v>
      </c>
      <c r="C113" t="s">
        <v>327</v>
      </c>
      <c r="D113" t="s">
        <v>10</v>
      </c>
      <c r="E113" t="s">
        <v>328</v>
      </c>
      <c r="F113">
        <v>1</v>
      </c>
      <c r="G113" t="s">
        <v>320</v>
      </c>
      <c r="H113" t="str">
        <f>HYPERLINK("http://service.sap.com/sap/support/notes/0001887707","0001887707")</f>
        <v>0001887707</v>
      </c>
      <c r="I113" t="s">
        <v>329</v>
      </c>
      <c r="J113">
        <v>1</v>
      </c>
      <c r="K113">
        <v>3</v>
      </c>
    </row>
    <row r="114" spans="1:11" x14ac:dyDescent="0.25">
      <c r="A114" t="s">
        <v>320</v>
      </c>
      <c r="B114" t="str">
        <f>HYPERLINK("http://service.sap.com/sap/support/notes/0001807281","0001807281")</f>
        <v>0001807281</v>
      </c>
      <c r="C114" t="s">
        <v>330</v>
      </c>
      <c r="D114" t="s">
        <v>10</v>
      </c>
      <c r="E114" t="s">
        <v>331</v>
      </c>
      <c r="F114">
        <v>2</v>
      </c>
      <c r="G114" t="s">
        <v>320</v>
      </c>
      <c r="H114" t="str">
        <f>HYPERLINK("http://service.sap.com/sap/support/notes/0001920786","0001920786")</f>
        <v>0001920786</v>
      </c>
      <c r="I114" t="s">
        <v>332</v>
      </c>
      <c r="J114">
        <v>1</v>
      </c>
      <c r="K114">
        <v>3</v>
      </c>
    </row>
    <row r="115" spans="1:11" x14ac:dyDescent="0.25">
      <c r="A115" t="s">
        <v>320</v>
      </c>
      <c r="B115" t="str">
        <f>HYPERLINK("http://service.sap.com/sap/support/notes/0001828910","0001828910")</f>
        <v>0001828910</v>
      </c>
      <c r="C115" t="s">
        <v>333</v>
      </c>
      <c r="D115" t="s">
        <v>10</v>
      </c>
      <c r="E115" t="s">
        <v>334</v>
      </c>
      <c r="F115">
        <v>1</v>
      </c>
      <c r="G115" t="s">
        <v>320</v>
      </c>
      <c r="H115" t="str">
        <f>HYPERLINK("http://service.sap.com/sap/support/notes/0001878307","0001878307")</f>
        <v>0001878307</v>
      </c>
      <c r="I115" t="s">
        <v>335</v>
      </c>
      <c r="J115">
        <v>1</v>
      </c>
      <c r="K115">
        <v>3</v>
      </c>
    </row>
    <row r="116" spans="1:11" x14ac:dyDescent="0.25">
      <c r="A116" t="s">
        <v>320</v>
      </c>
      <c r="B116" t="str">
        <f>HYPERLINK("http://service.sap.com/sap/support/notes/0001838900","0001838900")</f>
        <v>0001838900</v>
      </c>
      <c r="C116" t="s">
        <v>336</v>
      </c>
      <c r="D116" t="s">
        <v>10</v>
      </c>
      <c r="E116" t="s">
        <v>337</v>
      </c>
      <c r="F116">
        <v>2</v>
      </c>
      <c r="G116" t="s">
        <v>320</v>
      </c>
      <c r="H116" t="str">
        <f>HYPERLINK("http://service.sap.com/sap/support/notes/0001923003","0001923003")</f>
        <v>0001923003</v>
      </c>
      <c r="I116" t="s">
        <v>338</v>
      </c>
      <c r="J116">
        <v>1</v>
      </c>
      <c r="K116">
        <v>3</v>
      </c>
    </row>
    <row r="117" spans="1:11" x14ac:dyDescent="0.25">
      <c r="A117" t="s">
        <v>320</v>
      </c>
      <c r="B117" t="str">
        <f>HYPERLINK("http://service.sap.com/sap/support/notes/0001838959","0001838959")</f>
        <v>0001838959</v>
      </c>
      <c r="C117" t="s">
        <v>339</v>
      </c>
      <c r="D117" t="s">
        <v>10</v>
      </c>
      <c r="E117" t="s">
        <v>340</v>
      </c>
      <c r="F117">
        <v>2</v>
      </c>
      <c r="G117" t="s">
        <v>320</v>
      </c>
      <c r="H117" t="str">
        <f>HYPERLINK("http://service.sap.com/sap/support/notes/0001882503","0001882503")</f>
        <v>0001882503</v>
      </c>
      <c r="I117" t="s">
        <v>323</v>
      </c>
      <c r="J117">
        <v>1</v>
      </c>
      <c r="K117">
        <v>3</v>
      </c>
    </row>
    <row r="118" spans="1:11" x14ac:dyDescent="0.25">
      <c r="A118" t="s">
        <v>341</v>
      </c>
      <c r="B118" t="str">
        <f>HYPERLINK("http://service.sap.com/sap/support/notes/0001729277","0001729277")</f>
        <v>0001729277</v>
      </c>
      <c r="C118" t="s">
        <v>342</v>
      </c>
      <c r="D118" t="s">
        <v>10</v>
      </c>
      <c r="E118" t="s">
        <v>322</v>
      </c>
      <c r="F118">
        <v>1</v>
      </c>
      <c r="G118" t="s">
        <v>320</v>
      </c>
      <c r="H118" t="str">
        <f>HYPERLINK("http://service.sap.com/sap/support/notes/0001910416","0001910416")</f>
        <v>0001910416</v>
      </c>
      <c r="I118" t="s">
        <v>343</v>
      </c>
      <c r="J118">
        <v>1</v>
      </c>
      <c r="K118">
        <v>3</v>
      </c>
    </row>
    <row r="119" spans="1:11" x14ac:dyDescent="0.25">
      <c r="A119" t="s">
        <v>341</v>
      </c>
      <c r="B119" t="str">
        <f>HYPERLINK("http://service.sap.com/sap/support/notes/0001731527","0001731527")</f>
        <v>0001731527</v>
      </c>
      <c r="C119" t="s">
        <v>344</v>
      </c>
      <c r="D119" t="s">
        <v>10</v>
      </c>
      <c r="E119" t="s">
        <v>345</v>
      </c>
      <c r="F119">
        <v>5</v>
      </c>
      <c r="G119" t="s">
        <v>341</v>
      </c>
      <c r="H119" t="str">
        <f>HYPERLINK("http://service.sap.com/sap/support/notes/0001830878","0001830878")</f>
        <v>0001830878</v>
      </c>
      <c r="I119" t="s">
        <v>346</v>
      </c>
      <c r="J119">
        <v>1</v>
      </c>
      <c r="K119">
        <v>3</v>
      </c>
    </row>
    <row r="120" spans="1:11" x14ac:dyDescent="0.25">
      <c r="A120" t="s">
        <v>341</v>
      </c>
      <c r="B120" t="str">
        <f>HYPERLINK("http://service.sap.com/sap/support/notes/0001791542","0001791542")</f>
        <v>0001791542</v>
      </c>
      <c r="C120" t="s">
        <v>347</v>
      </c>
      <c r="D120" t="s">
        <v>10</v>
      </c>
      <c r="E120" t="s">
        <v>348</v>
      </c>
      <c r="F120">
        <v>3</v>
      </c>
      <c r="G120" t="s">
        <v>349</v>
      </c>
      <c r="H120" t="str">
        <f>HYPERLINK("http://service.sap.com/sap/support/notes/0001894783","0001894783")</f>
        <v>0001894783</v>
      </c>
      <c r="I120" t="s">
        <v>350</v>
      </c>
      <c r="J120">
        <v>1</v>
      </c>
      <c r="K120">
        <v>2</v>
      </c>
    </row>
    <row r="121" spans="1:11" x14ac:dyDescent="0.25">
      <c r="A121" t="s">
        <v>341</v>
      </c>
      <c r="B121" t="str">
        <f>HYPERLINK("http://service.sap.com/sap/support/notes/0001811559","0001811559")</f>
        <v>0001811559</v>
      </c>
      <c r="C121" t="s">
        <v>351</v>
      </c>
      <c r="D121" t="s">
        <v>10</v>
      </c>
      <c r="E121" t="s">
        <v>345</v>
      </c>
      <c r="F121">
        <v>2</v>
      </c>
      <c r="G121" t="s">
        <v>341</v>
      </c>
      <c r="H121" t="str">
        <f>HYPERLINK("http://service.sap.com/sap/support/notes/0001881184","0001881184")</f>
        <v>0001881184</v>
      </c>
      <c r="I121" t="s">
        <v>352</v>
      </c>
      <c r="J121">
        <v>1</v>
      </c>
      <c r="K121">
        <v>3</v>
      </c>
    </row>
    <row r="122" spans="1:11" x14ac:dyDescent="0.25">
      <c r="A122" t="s">
        <v>341</v>
      </c>
      <c r="B122" t="str">
        <f>HYPERLINK("http://service.sap.com/sap/support/notes/0001814394","0001814394")</f>
        <v>0001814394</v>
      </c>
      <c r="C122" t="s">
        <v>353</v>
      </c>
      <c r="D122" t="s">
        <v>10</v>
      </c>
      <c r="E122" t="s">
        <v>345</v>
      </c>
      <c r="F122">
        <v>2</v>
      </c>
      <c r="G122" t="s">
        <v>341</v>
      </c>
      <c r="H122" t="str">
        <f>HYPERLINK("http://service.sap.com/sap/support/notes/0001833355","0001833355")</f>
        <v>0001833355</v>
      </c>
      <c r="I122" t="s">
        <v>354</v>
      </c>
      <c r="J122">
        <v>1</v>
      </c>
      <c r="K122">
        <v>2</v>
      </c>
    </row>
    <row r="123" spans="1:11" x14ac:dyDescent="0.25">
      <c r="A123" t="s">
        <v>341</v>
      </c>
      <c r="B123" t="str">
        <f>HYPERLINK("http://service.sap.com/sap/support/notes/0001815033","0001815033")</f>
        <v>0001815033</v>
      </c>
      <c r="C123" t="s">
        <v>355</v>
      </c>
      <c r="D123" t="s">
        <v>10</v>
      </c>
      <c r="E123" t="s">
        <v>348</v>
      </c>
      <c r="F123">
        <v>1</v>
      </c>
      <c r="G123" t="s">
        <v>341</v>
      </c>
      <c r="H123" t="str">
        <f>HYPERLINK("http://service.sap.com/sap/support/notes/0001894807","0001894807")</f>
        <v>0001894807</v>
      </c>
      <c r="I123" t="s">
        <v>356</v>
      </c>
      <c r="J123">
        <v>1</v>
      </c>
      <c r="K123">
        <v>3</v>
      </c>
    </row>
    <row r="124" spans="1:11" x14ac:dyDescent="0.25">
      <c r="A124" t="s">
        <v>341</v>
      </c>
      <c r="B124" t="str">
        <f>HYPERLINK("http://service.sap.com/sap/support/notes/0001823046","0001823046")</f>
        <v>0001823046</v>
      </c>
      <c r="C124" t="s">
        <v>357</v>
      </c>
      <c r="D124" t="s">
        <v>10</v>
      </c>
      <c r="E124" t="s">
        <v>345</v>
      </c>
      <c r="F124">
        <v>1</v>
      </c>
      <c r="G124" t="s">
        <v>341</v>
      </c>
      <c r="H124" t="str">
        <f>HYPERLINK("http://service.sap.com/sap/support/notes/0001923590","0001923590")</f>
        <v>0001923590</v>
      </c>
      <c r="I124" t="s">
        <v>358</v>
      </c>
      <c r="J124">
        <v>1</v>
      </c>
      <c r="K124">
        <v>3</v>
      </c>
    </row>
    <row r="125" spans="1:11" x14ac:dyDescent="0.25">
      <c r="A125" t="s">
        <v>341</v>
      </c>
      <c r="B125" t="str">
        <f>HYPERLINK("http://service.sap.com/sap/support/notes/0001830241","0001830241")</f>
        <v>0001830241</v>
      </c>
      <c r="C125" t="s">
        <v>359</v>
      </c>
      <c r="D125" t="s">
        <v>10</v>
      </c>
      <c r="E125" t="s">
        <v>337</v>
      </c>
      <c r="F125">
        <v>2</v>
      </c>
      <c r="G125" t="s">
        <v>341</v>
      </c>
      <c r="H125" t="str">
        <f>HYPERLINK("http://service.sap.com/sap/support/notes/0001887766","0001887766")</f>
        <v>0001887766</v>
      </c>
      <c r="I125" t="s">
        <v>360</v>
      </c>
      <c r="J125">
        <v>1</v>
      </c>
      <c r="K125">
        <v>3</v>
      </c>
    </row>
    <row r="126" spans="1:11" x14ac:dyDescent="0.25">
      <c r="A126" t="s">
        <v>341</v>
      </c>
      <c r="B126" t="str">
        <f>HYPERLINK("http://service.sap.com/sap/support/notes/0001836634","0001836634")</f>
        <v>0001836634</v>
      </c>
      <c r="C126" t="s">
        <v>361</v>
      </c>
      <c r="D126" t="s">
        <v>10</v>
      </c>
      <c r="E126" t="s">
        <v>337</v>
      </c>
      <c r="F126">
        <v>2</v>
      </c>
      <c r="G126" t="s">
        <v>341</v>
      </c>
      <c r="H126" t="str">
        <f>HYPERLINK("http://service.sap.com/sap/support/notes/0001879617","0001879617")</f>
        <v>0001879617</v>
      </c>
      <c r="I126" t="s">
        <v>362</v>
      </c>
      <c r="J126">
        <v>1</v>
      </c>
      <c r="K126">
        <v>3</v>
      </c>
    </row>
    <row r="127" spans="1:11" x14ac:dyDescent="0.25">
      <c r="A127" t="s">
        <v>341</v>
      </c>
      <c r="B127" t="str">
        <f>HYPERLINK("http://service.sap.com/sap/support/notes/0001837723","0001837723")</f>
        <v>0001837723</v>
      </c>
      <c r="C127" t="s">
        <v>363</v>
      </c>
      <c r="D127" t="s">
        <v>10</v>
      </c>
      <c r="E127" t="s">
        <v>348</v>
      </c>
      <c r="F127">
        <v>2</v>
      </c>
      <c r="G127" t="s">
        <v>341</v>
      </c>
      <c r="H127" t="str">
        <f>HYPERLINK("http://service.sap.com/sap/support/notes/0001883979","0001883979")</f>
        <v>0001883979</v>
      </c>
      <c r="I127" t="s">
        <v>364</v>
      </c>
      <c r="J127">
        <v>1</v>
      </c>
      <c r="K127">
        <v>3</v>
      </c>
    </row>
    <row r="128" spans="1:11" x14ac:dyDescent="0.25">
      <c r="A128" t="s">
        <v>341</v>
      </c>
      <c r="B128" t="str">
        <f>HYPERLINK("http://service.sap.com/sap/support/notes/0001870291","0001870291")</f>
        <v>0001870291</v>
      </c>
      <c r="C128" t="s">
        <v>365</v>
      </c>
      <c r="D128" t="s">
        <v>10</v>
      </c>
      <c r="E128" t="s">
        <v>337</v>
      </c>
      <c r="F128">
        <v>2</v>
      </c>
      <c r="G128" t="s">
        <v>341</v>
      </c>
      <c r="H128" t="str">
        <f>HYPERLINK("http://service.sap.com/sap/support/notes/0001898528","0001898528")</f>
        <v>0001898528</v>
      </c>
      <c r="I128" t="s">
        <v>366</v>
      </c>
      <c r="J128">
        <v>1</v>
      </c>
      <c r="K128">
        <v>2</v>
      </c>
    </row>
    <row r="129" spans="1:11" x14ac:dyDescent="0.25">
      <c r="A129" t="s">
        <v>349</v>
      </c>
      <c r="B129" t="str">
        <f>HYPERLINK("http://service.sap.com/sap/support/notes/0001864739","0001864739")</f>
        <v>0001864739</v>
      </c>
      <c r="C129" t="s">
        <v>367</v>
      </c>
      <c r="D129" t="s">
        <v>10</v>
      </c>
      <c r="E129" t="s">
        <v>348</v>
      </c>
      <c r="F129">
        <v>2</v>
      </c>
      <c r="G129" t="s">
        <v>349</v>
      </c>
      <c r="H129" t="str">
        <f>HYPERLINK("http://service.sap.com/sap/support/notes/0001916724","0001916724")</f>
        <v>0001916724</v>
      </c>
      <c r="I129" t="s">
        <v>368</v>
      </c>
      <c r="J129">
        <v>1</v>
      </c>
      <c r="K129">
        <v>3</v>
      </c>
    </row>
    <row r="130" spans="1:11" x14ac:dyDescent="0.25">
      <c r="A130" t="s">
        <v>369</v>
      </c>
      <c r="B130" t="str">
        <f>HYPERLINK("http://service.sap.com/sap/support/notes/0001670874","0001670874")</f>
        <v>0001670874</v>
      </c>
      <c r="C130" t="s">
        <v>370</v>
      </c>
      <c r="D130" t="s">
        <v>10</v>
      </c>
      <c r="E130" t="s">
        <v>371</v>
      </c>
      <c r="F130">
        <v>1</v>
      </c>
      <c r="G130" t="s">
        <v>369</v>
      </c>
      <c r="H130" t="str">
        <f>HYPERLINK("http://service.sap.com/sap/support/notes/0001903754","0001903754")</f>
        <v>0001903754</v>
      </c>
      <c r="I130" t="s">
        <v>372</v>
      </c>
      <c r="J130">
        <v>1</v>
      </c>
      <c r="K130">
        <v>3</v>
      </c>
    </row>
    <row r="131" spans="1:11" x14ac:dyDescent="0.25">
      <c r="A131" t="s">
        <v>369</v>
      </c>
      <c r="B131" t="str">
        <f>HYPERLINK("http://service.sap.com/sap/support/notes/0001846278","0001846278")</f>
        <v>0001846278</v>
      </c>
      <c r="C131" t="s">
        <v>372</v>
      </c>
      <c r="D131" t="s">
        <v>10</v>
      </c>
      <c r="E131" t="s">
        <v>371</v>
      </c>
      <c r="F131">
        <v>2</v>
      </c>
      <c r="G131" t="s">
        <v>369</v>
      </c>
      <c r="H131" t="str">
        <f>HYPERLINK("http://service.sap.com/sap/support/notes/0001903754","0001903754")</f>
        <v>0001903754</v>
      </c>
      <c r="I131" t="s">
        <v>372</v>
      </c>
      <c r="J131">
        <v>1</v>
      </c>
      <c r="K131">
        <v>3</v>
      </c>
    </row>
    <row r="132" spans="1:11" x14ac:dyDescent="0.25">
      <c r="A132" t="s">
        <v>373</v>
      </c>
      <c r="B132" t="str">
        <f>HYPERLINK("http://service.sap.com/sap/support/notes/0001841085","0001841085")</f>
        <v>0001841085</v>
      </c>
      <c r="C132" t="s">
        <v>374</v>
      </c>
      <c r="D132" t="s">
        <v>10</v>
      </c>
      <c r="E132" t="s">
        <v>375</v>
      </c>
      <c r="F132">
        <v>1</v>
      </c>
      <c r="G132" t="s">
        <v>373</v>
      </c>
      <c r="H132" t="str">
        <f>HYPERLINK("http://service.sap.com/sap/support/notes/0001904614","0001904614")</f>
        <v>0001904614</v>
      </c>
      <c r="I132" t="s">
        <v>376</v>
      </c>
      <c r="J132">
        <v>1</v>
      </c>
      <c r="K132">
        <v>3</v>
      </c>
    </row>
    <row r="133" spans="1:11" x14ac:dyDescent="0.25">
      <c r="A133" t="s">
        <v>377</v>
      </c>
      <c r="B133" t="str">
        <f>HYPERLINK("http://service.sap.com/sap/support/notes/0001783819","0001783819")</f>
        <v>0001783819</v>
      </c>
      <c r="C133" t="s">
        <v>378</v>
      </c>
      <c r="D133" t="s">
        <v>10</v>
      </c>
      <c r="E133" t="s">
        <v>37</v>
      </c>
      <c r="F133">
        <v>2</v>
      </c>
      <c r="G133" t="s">
        <v>377</v>
      </c>
      <c r="H133" t="str">
        <f>HYPERLINK("http://service.sap.com/sap/support/notes/0001857101","0001857101")</f>
        <v>0001857101</v>
      </c>
      <c r="I133" t="s">
        <v>379</v>
      </c>
      <c r="J133">
        <v>1</v>
      </c>
      <c r="K133">
        <v>4</v>
      </c>
    </row>
    <row r="134" spans="1:11" x14ac:dyDescent="0.25">
      <c r="A134" t="s">
        <v>380</v>
      </c>
      <c r="B134" t="str">
        <f>HYPERLINK("http://service.sap.com/sap/support/notes/0001859842","0001859842")</f>
        <v>0001859842</v>
      </c>
      <c r="C134" t="s">
        <v>381</v>
      </c>
      <c r="D134" t="s">
        <v>10</v>
      </c>
      <c r="E134" t="s">
        <v>382</v>
      </c>
      <c r="F134">
        <v>1</v>
      </c>
      <c r="G134" t="s">
        <v>380</v>
      </c>
      <c r="H134" t="str">
        <f>HYPERLINK("http://service.sap.com/sap/support/notes/0001903831","0001903831")</f>
        <v>0001903831</v>
      </c>
      <c r="I134" t="s">
        <v>383</v>
      </c>
      <c r="J134">
        <v>1</v>
      </c>
      <c r="K134">
        <v>3</v>
      </c>
    </row>
    <row r="135" spans="1:11" x14ac:dyDescent="0.25">
      <c r="A135" t="s">
        <v>384</v>
      </c>
      <c r="B135" t="str">
        <f>HYPERLINK("http://service.sap.com/sap/support/notes/0001861033","0001861033")</f>
        <v>0001861033</v>
      </c>
      <c r="C135" t="s">
        <v>385</v>
      </c>
      <c r="D135" t="s">
        <v>10</v>
      </c>
      <c r="E135" t="s">
        <v>386</v>
      </c>
      <c r="F135">
        <v>3</v>
      </c>
      <c r="G135" t="s">
        <v>384</v>
      </c>
      <c r="H135" t="str">
        <f>HYPERLINK("http://service.sap.com/sap/support/notes/0001864046","0001864046")</f>
        <v>0001864046</v>
      </c>
      <c r="I135" t="s">
        <v>387</v>
      </c>
      <c r="J135">
        <v>2</v>
      </c>
      <c r="K135">
        <v>2</v>
      </c>
    </row>
    <row r="136" spans="1:11" x14ac:dyDescent="0.25">
      <c r="A136" t="s">
        <v>388</v>
      </c>
      <c r="B136" t="str">
        <f>HYPERLINK("http://service.sap.com/sap/support/notes/0001842954","0001842954")</f>
        <v>0001842954</v>
      </c>
      <c r="C136" t="s">
        <v>389</v>
      </c>
      <c r="D136" t="s">
        <v>10</v>
      </c>
      <c r="E136" t="s">
        <v>390</v>
      </c>
      <c r="F136">
        <v>13</v>
      </c>
      <c r="G136" t="s">
        <v>388</v>
      </c>
      <c r="H136" t="str">
        <f>HYPERLINK("http://service.sap.com/sap/support/notes/0001870429","0001870429")</f>
        <v>0001870429</v>
      </c>
      <c r="I136" t="s">
        <v>391</v>
      </c>
      <c r="J136">
        <v>1</v>
      </c>
      <c r="K136">
        <v>2</v>
      </c>
    </row>
    <row r="137" spans="1:11" x14ac:dyDescent="0.25">
      <c r="A137" t="s">
        <v>388</v>
      </c>
      <c r="B137" t="str">
        <f>HYPERLINK("http://service.sap.com/sap/support/notes/0001856304","0001856304")</f>
        <v>0001856304</v>
      </c>
      <c r="C137" t="s">
        <v>392</v>
      </c>
      <c r="D137" t="s">
        <v>10</v>
      </c>
      <c r="E137" t="s">
        <v>390</v>
      </c>
      <c r="F137">
        <v>2</v>
      </c>
      <c r="G137" t="s">
        <v>388</v>
      </c>
      <c r="H137" t="str">
        <f>HYPERLINK("http://service.sap.com/sap/support/notes/0001876375","0001876375")</f>
        <v>0001876375</v>
      </c>
      <c r="I137" t="s">
        <v>393</v>
      </c>
      <c r="J137">
        <v>1</v>
      </c>
      <c r="K137">
        <v>4</v>
      </c>
    </row>
    <row r="138" spans="1:11" x14ac:dyDescent="0.25">
      <c r="A138" t="s">
        <v>394</v>
      </c>
      <c r="B138" t="str">
        <f>HYPERLINK("http://service.sap.com/sap/support/notes/0001842441","0001842441")</f>
        <v>0001842441</v>
      </c>
      <c r="C138" t="s">
        <v>395</v>
      </c>
      <c r="D138" t="s">
        <v>10</v>
      </c>
      <c r="E138" t="s">
        <v>396</v>
      </c>
      <c r="F138">
        <v>3</v>
      </c>
      <c r="G138" t="s">
        <v>394</v>
      </c>
      <c r="H138" t="str">
        <f>HYPERLINK("http://service.sap.com/sap/support/notes/0001889868","0001889868")</f>
        <v>0001889868</v>
      </c>
      <c r="I138" t="s">
        <v>397</v>
      </c>
      <c r="J138">
        <v>1</v>
      </c>
      <c r="K138">
        <v>3</v>
      </c>
    </row>
    <row r="139" spans="1:11" x14ac:dyDescent="0.25">
      <c r="A139" t="s">
        <v>398</v>
      </c>
      <c r="B139" t="str">
        <f>HYPERLINK("http://service.sap.com/sap/support/notes/0001847956","0001847956")</f>
        <v>0001847956</v>
      </c>
      <c r="C139" t="s">
        <v>399</v>
      </c>
      <c r="D139" t="s">
        <v>10</v>
      </c>
      <c r="E139" t="s">
        <v>400</v>
      </c>
      <c r="F139">
        <v>1</v>
      </c>
      <c r="G139" t="s">
        <v>398</v>
      </c>
      <c r="H139" t="str">
        <f>HYPERLINK("http://service.sap.com/sap/support/notes/0001882414","0001882414")</f>
        <v>0001882414</v>
      </c>
      <c r="I139" t="s">
        <v>401</v>
      </c>
      <c r="J139">
        <v>1</v>
      </c>
      <c r="K139">
        <v>2</v>
      </c>
    </row>
    <row r="140" spans="1:11" x14ac:dyDescent="0.25">
      <c r="A140" t="s">
        <v>402</v>
      </c>
      <c r="B140" t="str">
        <f>HYPERLINK("http://service.sap.com/sap/support/notes/0001841866","0001841866")</f>
        <v>0001841866</v>
      </c>
      <c r="C140" t="s">
        <v>403</v>
      </c>
      <c r="D140" t="s">
        <v>10</v>
      </c>
      <c r="E140" t="s">
        <v>400</v>
      </c>
      <c r="F140">
        <v>1</v>
      </c>
      <c r="G140" t="s">
        <v>402</v>
      </c>
      <c r="H140" t="str">
        <f>HYPERLINK("http://service.sap.com/sap/support/notes/0001879078","0001879078")</f>
        <v>0001879078</v>
      </c>
      <c r="I140" t="s">
        <v>404</v>
      </c>
      <c r="J140">
        <v>1</v>
      </c>
      <c r="K140">
        <v>2</v>
      </c>
    </row>
    <row r="141" spans="1:11" x14ac:dyDescent="0.25">
      <c r="A141" t="s">
        <v>405</v>
      </c>
      <c r="B141" t="str">
        <f>HYPERLINK("http://service.sap.com/sap/support/notes/0001852962","0001852962")</f>
        <v>0001852962</v>
      </c>
      <c r="C141" t="s">
        <v>406</v>
      </c>
      <c r="D141" t="s">
        <v>10</v>
      </c>
      <c r="E141" t="s">
        <v>407</v>
      </c>
      <c r="F141">
        <v>1</v>
      </c>
      <c r="G141" t="s">
        <v>408</v>
      </c>
      <c r="H141" t="str">
        <f>HYPERLINK("http://service.sap.com/sap/support/notes/0001877375","0001877375")</f>
        <v>0001877375</v>
      </c>
      <c r="I141" t="s">
        <v>409</v>
      </c>
      <c r="J141">
        <v>1</v>
      </c>
      <c r="K141">
        <v>3</v>
      </c>
    </row>
    <row r="142" spans="1:11" x14ac:dyDescent="0.25">
      <c r="A142" t="s">
        <v>410</v>
      </c>
      <c r="B142" t="str">
        <f>HYPERLINK("http://service.sap.com/sap/support/notes/0001856804","0001856804")</f>
        <v>0001856804</v>
      </c>
      <c r="C142" t="s">
        <v>411</v>
      </c>
      <c r="D142" t="s">
        <v>10</v>
      </c>
      <c r="E142" t="s">
        <v>412</v>
      </c>
      <c r="F142">
        <v>1</v>
      </c>
      <c r="G142" t="s">
        <v>410</v>
      </c>
      <c r="H142" t="str">
        <f>HYPERLINK("http://service.sap.com/sap/support/notes/0001912274","0001912274")</f>
        <v>0001912274</v>
      </c>
      <c r="I142" t="s">
        <v>413</v>
      </c>
      <c r="J142">
        <v>1</v>
      </c>
      <c r="K142">
        <v>3</v>
      </c>
    </row>
    <row r="143" spans="1:11" x14ac:dyDescent="0.25">
      <c r="A143" t="s">
        <v>410</v>
      </c>
      <c r="B143" t="str">
        <f>HYPERLINK("http://service.sap.com/sap/support/notes/0001856804","0001856804")</f>
        <v>0001856804</v>
      </c>
      <c r="C143" t="s">
        <v>411</v>
      </c>
      <c r="D143" t="s">
        <v>10</v>
      </c>
      <c r="E143" t="s">
        <v>412</v>
      </c>
      <c r="F143">
        <v>1</v>
      </c>
      <c r="G143" t="s">
        <v>410</v>
      </c>
      <c r="H143" t="str">
        <f>HYPERLINK("http://service.sap.com/sap/support/notes/0001906804","0001906804")</f>
        <v>0001906804</v>
      </c>
      <c r="I143" t="s">
        <v>411</v>
      </c>
      <c r="J143">
        <v>1</v>
      </c>
      <c r="K143">
        <v>6</v>
      </c>
    </row>
    <row r="144" spans="1:11" x14ac:dyDescent="0.25">
      <c r="A144" t="s">
        <v>414</v>
      </c>
      <c r="B144" t="str">
        <f>HYPERLINK("http://service.sap.com/sap/support/notes/0001853201","0001853201")</f>
        <v>0001853201</v>
      </c>
      <c r="C144" t="s">
        <v>415</v>
      </c>
      <c r="D144" t="s">
        <v>10</v>
      </c>
      <c r="E144" t="s">
        <v>416</v>
      </c>
      <c r="F144">
        <v>1</v>
      </c>
      <c r="G144" t="s">
        <v>414</v>
      </c>
      <c r="H144" t="str">
        <f>HYPERLINK("http://service.sap.com/sap/support/notes/0001882306","0001882306")</f>
        <v>0001882306</v>
      </c>
      <c r="I144" t="s">
        <v>417</v>
      </c>
      <c r="J144">
        <v>1</v>
      </c>
      <c r="K144">
        <v>3</v>
      </c>
    </row>
    <row r="145" spans="1:11" x14ac:dyDescent="0.25">
      <c r="A145" t="s">
        <v>418</v>
      </c>
      <c r="B145" t="str">
        <f>HYPERLINK("http://service.sap.com/sap/support/notes/0001858666","0001858666")</f>
        <v>0001858666</v>
      </c>
      <c r="C145" t="s">
        <v>419</v>
      </c>
      <c r="D145" t="s">
        <v>10</v>
      </c>
      <c r="E145" t="s">
        <v>217</v>
      </c>
      <c r="F145">
        <v>1</v>
      </c>
      <c r="G145" t="s">
        <v>420</v>
      </c>
      <c r="H145" t="str">
        <f>HYPERLINK("http://service.sap.com/sap/support/notes/0001896271","0001896271")</f>
        <v>0001896271</v>
      </c>
      <c r="I145" t="s">
        <v>421</v>
      </c>
      <c r="J145">
        <v>1</v>
      </c>
      <c r="K145">
        <v>3</v>
      </c>
    </row>
    <row r="146" spans="1:11" x14ac:dyDescent="0.25">
      <c r="A146" t="s">
        <v>420</v>
      </c>
      <c r="B146" t="str">
        <f>HYPERLINK("http://service.sap.com/sap/support/notes/0001842904","0001842904")</f>
        <v>0001842904</v>
      </c>
      <c r="C146" t="s">
        <v>422</v>
      </c>
      <c r="D146" t="s">
        <v>10</v>
      </c>
      <c r="E146" t="s">
        <v>217</v>
      </c>
      <c r="F146">
        <v>5</v>
      </c>
      <c r="G146" t="s">
        <v>423</v>
      </c>
      <c r="H146" t="str">
        <f>HYPERLINK("http://service.sap.com/sap/support/notes/0001866595","0001866595")</f>
        <v>0001866595</v>
      </c>
      <c r="I146" t="s">
        <v>424</v>
      </c>
      <c r="J146">
        <v>1</v>
      </c>
      <c r="K146">
        <v>2</v>
      </c>
    </row>
    <row r="147" spans="1:11" x14ac:dyDescent="0.25">
      <c r="A147" t="s">
        <v>420</v>
      </c>
      <c r="B147" t="str">
        <f>HYPERLINK("http://service.sap.com/sap/support/notes/0001842904","0001842904")</f>
        <v>0001842904</v>
      </c>
      <c r="C147" t="s">
        <v>422</v>
      </c>
      <c r="D147" t="s">
        <v>10</v>
      </c>
      <c r="E147" t="s">
        <v>217</v>
      </c>
      <c r="F147">
        <v>5</v>
      </c>
      <c r="G147" t="s">
        <v>420</v>
      </c>
      <c r="H147" t="str">
        <f>HYPERLINK("http://service.sap.com/sap/support/notes/0001849263","0001849263")</f>
        <v>0001849263</v>
      </c>
      <c r="I147" t="s">
        <v>425</v>
      </c>
      <c r="J147">
        <v>1</v>
      </c>
      <c r="K147">
        <v>2</v>
      </c>
    </row>
    <row r="148" spans="1:11" x14ac:dyDescent="0.25">
      <c r="A148" t="s">
        <v>420</v>
      </c>
      <c r="B148" t="str">
        <f>HYPERLINK("http://service.sap.com/sap/support/notes/0001842904","0001842904")</f>
        <v>0001842904</v>
      </c>
      <c r="C148" t="s">
        <v>422</v>
      </c>
      <c r="D148" t="s">
        <v>10</v>
      </c>
      <c r="E148" t="s">
        <v>426</v>
      </c>
      <c r="F148">
        <v>5</v>
      </c>
      <c r="G148" t="s">
        <v>423</v>
      </c>
      <c r="H148" t="str">
        <f>HYPERLINK("http://service.sap.com/sap/support/notes/0001866595","0001866595")</f>
        <v>0001866595</v>
      </c>
      <c r="I148" t="s">
        <v>424</v>
      </c>
      <c r="J148">
        <v>1</v>
      </c>
      <c r="K148">
        <v>2</v>
      </c>
    </row>
    <row r="149" spans="1:11" x14ac:dyDescent="0.25">
      <c r="A149" t="s">
        <v>420</v>
      </c>
      <c r="B149" t="str">
        <f>HYPERLINK("http://service.sap.com/sap/support/notes/0001842904","0001842904")</f>
        <v>0001842904</v>
      </c>
      <c r="C149" t="s">
        <v>422</v>
      </c>
      <c r="D149" t="s">
        <v>10</v>
      </c>
      <c r="E149" t="s">
        <v>426</v>
      </c>
      <c r="F149">
        <v>5</v>
      </c>
      <c r="G149" t="s">
        <v>420</v>
      </c>
      <c r="H149" t="str">
        <f>HYPERLINK("http://service.sap.com/sap/support/notes/0001849263","0001849263")</f>
        <v>0001849263</v>
      </c>
      <c r="I149" t="s">
        <v>425</v>
      </c>
      <c r="J149">
        <v>1</v>
      </c>
      <c r="K149">
        <v>2</v>
      </c>
    </row>
    <row r="150" spans="1:11" x14ac:dyDescent="0.25">
      <c r="A150" t="s">
        <v>427</v>
      </c>
      <c r="B150" t="str">
        <f>HYPERLINK("http://service.sap.com/sap/support/notes/0001820479","0001820479")</f>
        <v>0001820479</v>
      </c>
      <c r="C150" t="s">
        <v>428</v>
      </c>
      <c r="D150" t="s">
        <v>10</v>
      </c>
      <c r="E150" t="s">
        <v>426</v>
      </c>
      <c r="F150">
        <v>3</v>
      </c>
      <c r="G150" t="s">
        <v>427</v>
      </c>
      <c r="H150" t="str">
        <f>HYPERLINK("http://service.sap.com/sap/support/notes/0001870153","0001870153")</f>
        <v>0001870153</v>
      </c>
      <c r="I150" t="s">
        <v>429</v>
      </c>
      <c r="J150">
        <v>1</v>
      </c>
      <c r="K150">
        <v>2</v>
      </c>
    </row>
    <row r="151" spans="1:11" x14ac:dyDescent="0.25">
      <c r="A151" t="s">
        <v>430</v>
      </c>
      <c r="B151" t="str">
        <f>HYPERLINK("http://service.sap.com/sap/support/notes/0001848458","0001848458")</f>
        <v>0001848458</v>
      </c>
      <c r="C151" t="s">
        <v>431</v>
      </c>
      <c r="D151" t="s">
        <v>10</v>
      </c>
      <c r="E151" t="s">
        <v>426</v>
      </c>
      <c r="F151">
        <v>1</v>
      </c>
      <c r="G151" t="s">
        <v>432</v>
      </c>
      <c r="H151" t="str">
        <f>HYPERLINK("http://service.sap.com/sap/support/notes/0001878716","0001878716")</f>
        <v>0001878716</v>
      </c>
      <c r="I151" t="s">
        <v>433</v>
      </c>
      <c r="J151">
        <v>1</v>
      </c>
      <c r="K151">
        <v>2</v>
      </c>
    </row>
    <row r="152" spans="1:11" x14ac:dyDescent="0.25">
      <c r="A152" t="s">
        <v>434</v>
      </c>
      <c r="B152" t="str">
        <f>HYPERLINK("http://service.sap.com/sap/support/notes/0001837366","0001837366")</f>
        <v>0001837366</v>
      </c>
      <c r="C152" t="s">
        <v>435</v>
      </c>
      <c r="D152" t="s">
        <v>10</v>
      </c>
      <c r="E152" t="s">
        <v>436</v>
      </c>
      <c r="F152">
        <v>12</v>
      </c>
      <c r="G152" t="s">
        <v>434</v>
      </c>
      <c r="H152" t="str">
        <f>HYPERLINK("http://service.sap.com/sap/support/notes/0001868180","0001868180")</f>
        <v>0001868180</v>
      </c>
      <c r="I152" t="s">
        <v>437</v>
      </c>
      <c r="J152">
        <v>1</v>
      </c>
      <c r="K152">
        <v>2</v>
      </c>
    </row>
    <row r="153" spans="1:11" x14ac:dyDescent="0.25">
      <c r="A153" t="s">
        <v>438</v>
      </c>
      <c r="B153" t="str">
        <f>HYPERLINK("http://service.sap.com/sap/support/notes/0001858903","0001858903")</f>
        <v>0001858903</v>
      </c>
      <c r="C153" t="s">
        <v>439</v>
      </c>
      <c r="D153" t="s">
        <v>10</v>
      </c>
      <c r="E153" t="s">
        <v>436</v>
      </c>
      <c r="F153">
        <v>1</v>
      </c>
      <c r="G153" t="s">
        <v>438</v>
      </c>
      <c r="H153" t="str">
        <f>HYPERLINK("http://service.sap.com/sap/support/notes/0001890968","0001890968")</f>
        <v>0001890968</v>
      </c>
      <c r="I153" t="s">
        <v>440</v>
      </c>
      <c r="J153">
        <v>1</v>
      </c>
      <c r="K153">
        <v>3</v>
      </c>
    </row>
    <row r="154" spans="1:11" x14ac:dyDescent="0.25">
      <c r="A154" t="s">
        <v>441</v>
      </c>
      <c r="B154" t="str">
        <f>HYPERLINK("http://service.sap.com/sap/support/notes/0001857844","0001857844")</f>
        <v>0001857844</v>
      </c>
      <c r="C154" t="s">
        <v>442</v>
      </c>
      <c r="D154" t="s">
        <v>10</v>
      </c>
      <c r="E154" t="s">
        <v>443</v>
      </c>
      <c r="F154">
        <v>2</v>
      </c>
      <c r="G154" t="s">
        <v>441</v>
      </c>
      <c r="H154" t="str">
        <f>HYPERLINK("http://service.sap.com/sap/support/notes/0001880356","0001880356")</f>
        <v>0001880356</v>
      </c>
      <c r="I154" t="s">
        <v>444</v>
      </c>
      <c r="J154">
        <v>2</v>
      </c>
      <c r="K154">
        <v>3</v>
      </c>
    </row>
    <row r="155" spans="1:11" x14ac:dyDescent="0.25">
      <c r="A155" t="s">
        <v>445</v>
      </c>
      <c r="B155" t="str">
        <f>HYPERLINK("http://service.sap.com/sap/support/notes/0001861359","0001861359")</f>
        <v>0001861359</v>
      </c>
      <c r="C155" t="s">
        <v>446</v>
      </c>
      <c r="D155" t="s">
        <v>10</v>
      </c>
      <c r="E155" t="s">
        <v>213</v>
      </c>
      <c r="F155">
        <v>2</v>
      </c>
      <c r="G155" t="s">
        <v>445</v>
      </c>
      <c r="H155" t="str">
        <f>HYPERLINK("http://service.sap.com/sap/support/notes/0001915996","0001915996")</f>
        <v>0001915996</v>
      </c>
      <c r="I155" t="s">
        <v>447</v>
      </c>
      <c r="J155">
        <v>1</v>
      </c>
      <c r="K155">
        <v>2</v>
      </c>
    </row>
    <row r="156" spans="1:11" x14ac:dyDescent="0.25">
      <c r="A156" t="s">
        <v>448</v>
      </c>
      <c r="B156" t="str">
        <f>HYPERLINK("http://service.sap.com/sap/support/notes/0001806723","0001806723")</f>
        <v>0001806723</v>
      </c>
      <c r="C156" t="s">
        <v>449</v>
      </c>
      <c r="D156" t="s">
        <v>10</v>
      </c>
      <c r="E156" t="s">
        <v>450</v>
      </c>
      <c r="F156">
        <v>1</v>
      </c>
      <c r="G156" t="s">
        <v>448</v>
      </c>
      <c r="H156" t="str">
        <f>HYPERLINK("http://service.sap.com/sap/support/notes/0001924465","0001924465")</f>
        <v>0001924465</v>
      </c>
      <c r="I156" t="s">
        <v>451</v>
      </c>
      <c r="J156">
        <v>1</v>
      </c>
      <c r="K156">
        <v>3</v>
      </c>
    </row>
    <row r="157" spans="1:11" x14ac:dyDescent="0.25">
      <c r="A157" t="s">
        <v>452</v>
      </c>
      <c r="B157" t="str">
        <f>HYPERLINK("http://service.sap.com/sap/support/notes/0001857620","0001857620")</f>
        <v>0001857620</v>
      </c>
      <c r="C157" t="s">
        <v>453</v>
      </c>
      <c r="D157" t="s">
        <v>10</v>
      </c>
      <c r="E157" t="s">
        <v>426</v>
      </c>
      <c r="F157">
        <v>1</v>
      </c>
      <c r="G157" t="s">
        <v>452</v>
      </c>
      <c r="H157" t="str">
        <f>HYPERLINK("http://service.sap.com/sap/support/notes/0001881865","0001881865")</f>
        <v>0001881865</v>
      </c>
      <c r="I157" t="s">
        <v>454</v>
      </c>
      <c r="J157">
        <v>1</v>
      </c>
      <c r="K157">
        <v>3</v>
      </c>
    </row>
    <row r="158" spans="1:11" x14ac:dyDescent="0.25">
      <c r="A158" t="s">
        <v>455</v>
      </c>
      <c r="B158" t="str">
        <f>HYPERLINK("http://service.sap.com/sap/support/notes/0001837733","0001837733")</f>
        <v>0001837733</v>
      </c>
      <c r="C158" t="s">
        <v>456</v>
      </c>
      <c r="D158" t="s">
        <v>10</v>
      </c>
      <c r="E158" t="s">
        <v>217</v>
      </c>
      <c r="F158">
        <v>2</v>
      </c>
      <c r="G158" t="s">
        <v>455</v>
      </c>
      <c r="H158" t="str">
        <f>HYPERLINK("http://service.sap.com/sap/support/notes/0001925962","0001925962")</f>
        <v>0001925962</v>
      </c>
      <c r="I158" t="s">
        <v>457</v>
      </c>
      <c r="J158">
        <v>1</v>
      </c>
      <c r="K158">
        <v>3</v>
      </c>
    </row>
    <row r="159" spans="1:11" x14ac:dyDescent="0.25">
      <c r="A159" t="s">
        <v>458</v>
      </c>
      <c r="B159" t="str">
        <f>HYPERLINK("http://service.sap.com/sap/support/notes/0001835379","0001835379")</f>
        <v>0001835379</v>
      </c>
      <c r="C159" t="s">
        <v>459</v>
      </c>
      <c r="D159" t="s">
        <v>10</v>
      </c>
      <c r="E159" t="s">
        <v>460</v>
      </c>
      <c r="F159">
        <v>3</v>
      </c>
      <c r="G159" t="s">
        <v>458</v>
      </c>
      <c r="H159" t="str">
        <f>HYPERLINK("http://service.sap.com/sap/support/notes/0001899066","0001899066")</f>
        <v>0001899066</v>
      </c>
      <c r="I159" t="s">
        <v>461</v>
      </c>
      <c r="J159">
        <v>1</v>
      </c>
      <c r="K159">
        <v>3</v>
      </c>
    </row>
    <row r="160" spans="1:11" x14ac:dyDescent="0.25">
      <c r="A160" t="s">
        <v>462</v>
      </c>
      <c r="B160" t="str">
        <f>HYPERLINK("http://service.sap.com/sap/support/notes/0001713386","0001713386")</f>
        <v>0001713386</v>
      </c>
      <c r="C160" t="s">
        <v>463</v>
      </c>
      <c r="D160" t="s">
        <v>10</v>
      </c>
      <c r="E160" t="s">
        <v>464</v>
      </c>
      <c r="F160">
        <v>2</v>
      </c>
      <c r="G160" t="s">
        <v>462</v>
      </c>
      <c r="H160" t="str">
        <f>HYPERLINK("http://service.sap.com/sap/support/notes/0001812646","0001812646")</f>
        <v>0001812646</v>
      </c>
      <c r="I160" t="s">
        <v>465</v>
      </c>
      <c r="J160">
        <v>1</v>
      </c>
      <c r="K160">
        <v>2</v>
      </c>
    </row>
    <row r="161" spans="1:11" x14ac:dyDescent="0.25">
      <c r="A161" t="s">
        <v>466</v>
      </c>
      <c r="B161" t="str">
        <f>HYPERLINK("http://service.sap.com/sap/support/notes/0001830888","0001830888")</f>
        <v>0001830888</v>
      </c>
      <c r="C161" t="s">
        <v>467</v>
      </c>
      <c r="D161" t="s">
        <v>10</v>
      </c>
      <c r="E161" t="s">
        <v>217</v>
      </c>
      <c r="F161">
        <v>2</v>
      </c>
      <c r="G161" t="s">
        <v>466</v>
      </c>
      <c r="H161" t="str">
        <f>HYPERLINK("http://service.sap.com/sap/support/notes/0001889967","0001889967")</f>
        <v>0001889967</v>
      </c>
      <c r="I161" t="s">
        <v>468</v>
      </c>
      <c r="J161">
        <v>1</v>
      </c>
      <c r="K161">
        <v>3</v>
      </c>
    </row>
    <row r="162" spans="1:11" x14ac:dyDescent="0.25">
      <c r="A162" t="s">
        <v>423</v>
      </c>
      <c r="B162" t="str">
        <f>HYPERLINK("http://service.sap.com/sap/support/notes/0001846463","0001846463")</f>
        <v>0001846463</v>
      </c>
      <c r="C162" t="s">
        <v>469</v>
      </c>
      <c r="D162" t="s">
        <v>10</v>
      </c>
      <c r="E162" t="s">
        <v>217</v>
      </c>
      <c r="F162">
        <v>2</v>
      </c>
      <c r="G162" t="s">
        <v>420</v>
      </c>
      <c r="H162" t="str">
        <f>HYPERLINK("http://service.sap.com/sap/support/notes/0001918266","0001918266")</f>
        <v>0001918266</v>
      </c>
      <c r="I162" t="s">
        <v>470</v>
      </c>
      <c r="J162">
        <v>1</v>
      </c>
      <c r="K162">
        <v>2</v>
      </c>
    </row>
    <row r="163" spans="1:11" x14ac:dyDescent="0.25">
      <c r="A163" t="s">
        <v>471</v>
      </c>
      <c r="B163" t="str">
        <f>HYPERLINK("http://service.sap.com/sap/support/notes/0001827354","0001827354")</f>
        <v>0001827354</v>
      </c>
      <c r="C163" t="s">
        <v>472</v>
      </c>
      <c r="D163" t="s">
        <v>10</v>
      </c>
      <c r="E163" t="s">
        <v>426</v>
      </c>
      <c r="F163">
        <v>2</v>
      </c>
      <c r="G163" t="s">
        <v>473</v>
      </c>
      <c r="H163" t="str">
        <f>HYPERLINK("http://service.sap.com/sap/support/notes/0001899099","0001899099")</f>
        <v>0001899099</v>
      </c>
      <c r="I163" t="s">
        <v>472</v>
      </c>
      <c r="J163">
        <v>1</v>
      </c>
      <c r="K163">
        <v>3</v>
      </c>
    </row>
    <row r="164" spans="1:11" x14ac:dyDescent="0.25">
      <c r="A164" t="s">
        <v>474</v>
      </c>
      <c r="B164" t="str">
        <f>HYPERLINK("http://service.sap.com/sap/support/notes/0001795093","0001795093")</f>
        <v>0001795093</v>
      </c>
      <c r="C164" t="s">
        <v>475</v>
      </c>
      <c r="D164" t="s">
        <v>10</v>
      </c>
      <c r="E164" t="s">
        <v>217</v>
      </c>
      <c r="F164">
        <v>8</v>
      </c>
      <c r="G164" t="s">
        <v>474</v>
      </c>
      <c r="H164" t="str">
        <f>HYPERLINK("http://service.sap.com/sap/support/notes/0001895376","0001895376")</f>
        <v>0001895376</v>
      </c>
      <c r="I164" t="s">
        <v>476</v>
      </c>
      <c r="J164">
        <v>1</v>
      </c>
      <c r="K164">
        <v>4</v>
      </c>
    </row>
    <row r="165" spans="1:11" x14ac:dyDescent="0.25">
      <c r="A165" t="s">
        <v>477</v>
      </c>
      <c r="B165" t="str">
        <f>HYPERLINK("http://service.sap.com/sap/support/notes/0001856723","0001856723")</f>
        <v>0001856723</v>
      </c>
      <c r="C165" t="s">
        <v>478</v>
      </c>
      <c r="D165" t="s">
        <v>10</v>
      </c>
      <c r="E165" t="s">
        <v>217</v>
      </c>
      <c r="F165">
        <v>3</v>
      </c>
      <c r="G165" t="s">
        <v>479</v>
      </c>
      <c r="H165" t="str">
        <f>HYPERLINK("http://service.sap.com/sap/support/notes/0001920478","0001920478")</f>
        <v>0001920478</v>
      </c>
      <c r="I165" t="s">
        <v>480</v>
      </c>
      <c r="J165">
        <v>1</v>
      </c>
      <c r="K165">
        <v>2</v>
      </c>
    </row>
    <row r="166" spans="1:11" x14ac:dyDescent="0.25">
      <c r="A166" t="s">
        <v>481</v>
      </c>
      <c r="B166" t="str">
        <f>HYPERLINK("http://service.sap.com/sap/support/notes/0001461537","0001461537")</f>
        <v>0001461537</v>
      </c>
      <c r="C166" t="s">
        <v>482</v>
      </c>
      <c r="D166" t="s">
        <v>10</v>
      </c>
      <c r="E166" t="s">
        <v>217</v>
      </c>
      <c r="F166">
        <v>7</v>
      </c>
      <c r="G166" t="s">
        <v>481</v>
      </c>
      <c r="H166" t="str">
        <f>HYPERLINK("http://service.sap.com/sap/support/notes/0001919884","0001919884")</f>
        <v>0001919884</v>
      </c>
      <c r="I166" t="s">
        <v>483</v>
      </c>
      <c r="J166">
        <v>1</v>
      </c>
      <c r="K166">
        <v>3</v>
      </c>
    </row>
    <row r="167" spans="1:11" x14ac:dyDescent="0.25">
      <c r="A167" t="s">
        <v>484</v>
      </c>
      <c r="B167" t="str">
        <f>HYPERLINK("http://service.sap.com/sap/support/notes/0001850935","0001850935")</f>
        <v>0001850935</v>
      </c>
      <c r="C167" t="s">
        <v>485</v>
      </c>
      <c r="D167" t="s">
        <v>10</v>
      </c>
      <c r="E167" t="s">
        <v>217</v>
      </c>
      <c r="F167">
        <v>1</v>
      </c>
      <c r="G167" t="s">
        <v>486</v>
      </c>
      <c r="H167" t="str">
        <f>HYPERLINK("http://service.sap.com/sap/support/notes/0001908842","0001908842")</f>
        <v>0001908842</v>
      </c>
      <c r="I167" t="s">
        <v>487</v>
      </c>
      <c r="J167">
        <v>1</v>
      </c>
      <c r="K167">
        <v>3</v>
      </c>
    </row>
    <row r="168" spans="1:11" x14ac:dyDescent="0.25">
      <c r="A168" t="s">
        <v>488</v>
      </c>
      <c r="B168" t="str">
        <f>HYPERLINK("http://service.sap.com/sap/support/notes/0001844735","0001844735")</f>
        <v>0001844735</v>
      </c>
      <c r="C168" t="s">
        <v>489</v>
      </c>
      <c r="D168" t="s">
        <v>10</v>
      </c>
      <c r="E168" t="s">
        <v>217</v>
      </c>
      <c r="F168">
        <v>3</v>
      </c>
      <c r="G168" t="s">
        <v>488</v>
      </c>
      <c r="H168" t="str">
        <f>HYPERLINK("http://service.sap.com/sap/support/notes/0001902763","0001902763")</f>
        <v>0001902763</v>
      </c>
      <c r="I168" t="s">
        <v>490</v>
      </c>
      <c r="J168">
        <v>1</v>
      </c>
      <c r="K168">
        <v>2</v>
      </c>
    </row>
    <row r="169" spans="1:11" x14ac:dyDescent="0.25">
      <c r="A169" t="s">
        <v>488</v>
      </c>
      <c r="B169" t="str">
        <f>HYPERLINK("http://service.sap.com/sap/support/notes/0001844735","0001844735")</f>
        <v>0001844735</v>
      </c>
      <c r="C169" t="s">
        <v>489</v>
      </c>
      <c r="D169" t="s">
        <v>10</v>
      </c>
      <c r="E169" t="s">
        <v>217</v>
      </c>
      <c r="F169">
        <v>3</v>
      </c>
      <c r="G169" t="s">
        <v>488</v>
      </c>
      <c r="H169" t="str">
        <f>HYPERLINK("http://service.sap.com/sap/support/notes/0001917839","0001917839")</f>
        <v>0001917839</v>
      </c>
      <c r="I169" t="s">
        <v>491</v>
      </c>
      <c r="J169">
        <v>1</v>
      </c>
      <c r="K169">
        <v>2</v>
      </c>
    </row>
    <row r="170" spans="1:11" x14ac:dyDescent="0.25">
      <c r="A170" t="s">
        <v>488</v>
      </c>
      <c r="B170" t="str">
        <f>HYPERLINK("http://service.sap.com/sap/support/notes/0001844735","0001844735")</f>
        <v>0001844735</v>
      </c>
      <c r="C170" t="s">
        <v>489</v>
      </c>
      <c r="D170" t="s">
        <v>10</v>
      </c>
      <c r="E170" t="s">
        <v>217</v>
      </c>
      <c r="F170">
        <v>3</v>
      </c>
      <c r="G170" t="s">
        <v>488</v>
      </c>
      <c r="H170" t="str">
        <f>HYPERLINK("http://service.sap.com/sap/support/notes/0001884007","0001884007")</f>
        <v>0001884007</v>
      </c>
      <c r="I170" t="s">
        <v>492</v>
      </c>
      <c r="J170">
        <v>1</v>
      </c>
      <c r="K170">
        <v>3</v>
      </c>
    </row>
    <row r="171" spans="1:11" x14ac:dyDescent="0.25">
      <c r="A171" t="s">
        <v>493</v>
      </c>
      <c r="B171" t="str">
        <f>HYPERLINK("http://service.sap.com/sap/support/notes/0001684859","0001684859")</f>
        <v>0001684859</v>
      </c>
      <c r="C171" t="s">
        <v>494</v>
      </c>
      <c r="D171" t="s">
        <v>10</v>
      </c>
      <c r="E171" t="s">
        <v>217</v>
      </c>
      <c r="F171">
        <v>4</v>
      </c>
      <c r="G171" t="s">
        <v>493</v>
      </c>
      <c r="H171" t="str">
        <f>HYPERLINK("http://service.sap.com/sap/support/notes/0001830544","0001830544")</f>
        <v>0001830544</v>
      </c>
      <c r="I171" t="s">
        <v>495</v>
      </c>
      <c r="J171">
        <v>1</v>
      </c>
      <c r="K171">
        <v>3</v>
      </c>
    </row>
    <row r="172" spans="1:11" x14ac:dyDescent="0.25">
      <c r="A172" t="s">
        <v>479</v>
      </c>
      <c r="B172" t="str">
        <f>HYPERLINK("http://service.sap.com/sap/support/notes/0001821463","0001821463")</f>
        <v>0001821463</v>
      </c>
      <c r="C172" t="s">
        <v>496</v>
      </c>
      <c r="D172" t="s">
        <v>10</v>
      </c>
      <c r="E172" t="s">
        <v>217</v>
      </c>
      <c r="F172">
        <v>2</v>
      </c>
      <c r="G172" t="s">
        <v>479</v>
      </c>
      <c r="H172" t="str">
        <f>HYPERLINK("http://service.sap.com/sap/support/notes/0001895315","0001895315")</f>
        <v>0001895315</v>
      </c>
      <c r="I172" t="s">
        <v>497</v>
      </c>
      <c r="J172">
        <v>1</v>
      </c>
      <c r="K172">
        <v>3</v>
      </c>
    </row>
    <row r="173" spans="1:11" x14ac:dyDescent="0.25">
      <c r="A173" t="s">
        <v>498</v>
      </c>
      <c r="B173" t="str">
        <f>HYPERLINK("http://service.sap.com/sap/support/notes/0001688935","0001688935")</f>
        <v>0001688935</v>
      </c>
      <c r="C173" t="s">
        <v>499</v>
      </c>
      <c r="D173" t="s">
        <v>10</v>
      </c>
      <c r="E173" t="s">
        <v>217</v>
      </c>
      <c r="F173">
        <v>2</v>
      </c>
      <c r="G173" t="s">
        <v>498</v>
      </c>
      <c r="H173" t="str">
        <f>HYPERLINK("http://service.sap.com/sap/support/notes/0001705810","0001705810")</f>
        <v>0001705810</v>
      </c>
      <c r="I173" t="s">
        <v>500</v>
      </c>
      <c r="J173">
        <v>1</v>
      </c>
      <c r="K173">
        <v>2</v>
      </c>
    </row>
    <row r="174" spans="1:11" x14ac:dyDescent="0.25">
      <c r="A174" t="s">
        <v>501</v>
      </c>
      <c r="B174" t="str">
        <f>HYPERLINK("http://service.sap.com/sap/support/notes/0001685639","0001685639")</f>
        <v>0001685639</v>
      </c>
      <c r="C174" t="s">
        <v>502</v>
      </c>
      <c r="D174" t="s">
        <v>10</v>
      </c>
      <c r="E174" t="s">
        <v>31</v>
      </c>
      <c r="F174">
        <v>2</v>
      </c>
      <c r="G174" t="s">
        <v>501</v>
      </c>
      <c r="H174" t="str">
        <f>HYPERLINK("http://service.sap.com/sap/support/notes/0001875368","0001875368")</f>
        <v>0001875368</v>
      </c>
      <c r="I174" t="s">
        <v>503</v>
      </c>
      <c r="J174">
        <v>1</v>
      </c>
      <c r="K174">
        <v>3</v>
      </c>
    </row>
    <row r="175" spans="1:11" x14ac:dyDescent="0.25">
      <c r="A175" t="s">
        <v>504</v>
      </c>
      <c r="B175" t="str">
        <f>HYPERLINK("http://service.sap.com/sap/support/notes/0001827852","0001827852")</f>
        <v>0001827852</v>
      </c>
      <c r="C175" t="s">
        <v>505</v>
      </c>
      <c r="D175" t="s">
        <v>10</v>
      </c>
      <c r="E175" t="s">
        <v>348</v>
      </c>
      <c r="F175">
        <v>5</v>
      </c>
      <c r="G175" t="s">
        <v>504</v>
      </c>
      <c r="H175" t="str">
        <f>HYPERLINK("http://service.sap.com/sap/support/notes/0001891043","0001891043")</f>
        <v>0001891043</v>
      </c>
      <c r="I175" t="s">
        <v>506</v>
      </c>
      <c r="J175">
        <v>1</v>
      </c>
      <c r="K175">
        <v>3</v>
      </c>
    </row>
    <row r="176" spans="1:11" x14ac:dyDescent="0.25">
      <c r="A176" t="s">
        <v>507</v>
      </c>
      <c r="B176" t="str">
        <f>HYPERLINK("http://service.sap.com/sap/support/notes/0001783912","0001783912")</f>
        <v>0001783912</v>
      </c>
      <c r="C176" t="s">
        <v>508</v>
      </c>
      <c r="D176" t="s">
        <v>10</v>
      </c>
      <c r="E176" t="s">
        <v>509</v>
      </c>
      <c r="F176">
        <v>4</v>
      </c>
      <c r="G176" t="s">
        <v>510</v>
      </c>
      <c r="H176" t="str">
        <f>HYPERLINK("http://service.sap.com/sap/support/notes/0001856417","0001856417")</f>
        <v>0001856417</v>
      </c>
      <c r="I176" t="s">
        <v>511</v>
      </c>
      <c r="J176">
        <v>1</v>
      </c>
      <c r="K176">
        <v>2</v>
      </c>
    </row>
    <row r="177" spans="1:11" x14ac:dyDescent="0.25">
      <c r="A177" t="s">
        <v>512</v>
      </c>
      <c r="B177" t="str">
        <f>HYPERLINK("http://service.sap.com/sap/support/notes/0001838196","0001838196")</f>
        <v>0001838196</v>
      </c>
      <c r="C177" t="s">
        <v>513</v>
      </c>
      <c r="D177" t="s">
        <v>10</v>
      </c>
      <c r="E177" t="s">
        <v>43</v>
      </c>
      <c r="F177">
        <v>2</v>
      </c>
      <c r="G177" t="s">
        <v>29</v>
      </c>
      <c r="H177" t="str">
        <f>HYPERLINK("http://service.sap.com/sap/support/notes/0001874835","0001874835")</f>
        <v>0001874835</v>
      </c>
      <c r="I177" t="s">
        <v>514</v>
      </c>
      <c r="J177">
        <v>1</v>
      </c>
      <c r="K177">
        <v>3</v>
      </c>
    </row>
    <row r="178" spans="1:11" x14ac:dyDescent="0.25">
      <c r="A178" t="s">
        <v>512</v>
      </c>
      <c r="B178" t="str">
        <f>HYPERLINK("http://service.sap.com/sap/support/notes/0001842543","0001842543")</f>
        <v>0001842543</v>
      </c>
      <c r="C178" t="s">
        <v>515</v>
      </c>
      <c r="D178" t="s">
        <v>10</v>
      </c>
      <c r="E178" t="s">
        <v>340</v>
      </c>
      <c r="F178">
        <v>2</v>
      </c>
      <c r="G178" t="s">
        <v>512</v>
      </c>
      <c r="H178" t="str">
        <f>HYPERLINK("http://service.sap.com/sap/support/notes/0001925661","0001925661")</f>
        <v>0001925661</v>
      </c>
      <c r="I178" t="s">
        <v>516</v>
      </c>
      <c r="J178">
        <v>1</v>
      </c>
      <c r="K178">
        <v>3</v>
      </c>
    </row>
    <row r="179" spans="1:11" x14ac:dyDescent="0.25">
      <c r="A179" t="s">
        <v>517</v>
      </c>
      <c r="B179" t="str">
        <f>HYPERLINK("http://service.sap.com/sap/support/notes/0001551410","0001551410")</f>
        <v>0001551410</v>
      </c>
      <c r="C179" t="s">
        <v>518</v>
      </c>
      <c r="D179" t="s">
        <v>10</v>
      </c>
      <c r="E179" t="s">
        <v>322</v>
      </c>
      <c r="F179">
        <v>11</v>
      </c>
      <c r="G179" t="s">
        <v>519</v>
      </c>
      <c r="H179" t="str">
        <f>HYPERLINK("http://service.sap.com/sap/support/notes/0001859649","0001859649")</f>
        <v>0001859649</v>
      </c>
      <c r="I179" t="s">
        <v>520</v>
      </c>
      <c r="J179">
        <v>1</v>
      </c>
      <c r="K179">
        <v>3</v>
      </c>
    </row>
    <row r="180" spans="1:11" x14ac:dyDescent="0.25">
      <c r="A180" t="s">
        <v>517</v>
      </c>
      <c r="B180" t="str">
        <f>HYPERLINK("http://service.sap.com/sap/support/notes/0001551410","0001551410")</f>
        <v>0001551410</v>
      </c>
      <c r="C180" t="s">
        <v>518</v>
      </c>
      <c r="D180" t="s">
        <v>10</v>
      </c>
      <c r="E180" t="s">
        <v>322</v>
      </c>
      <c r="F180">
        <v>11</v>
      </c>
      <c r="G180" t="s">
        <v>517</v>
      </c>
      <c r="H180" t="str">
        <f>HYPERLINK("http://service.sap.com/sap/support/notes/0001745318","0001745318")</f>
        <v>0001745318</v>
      </c>
      <c r="I180" t="s">
        <v>521</v>
      </c>
      <c r="J180">
        <v>1</v>
      </c>
      <c r="K180">
        <v>3</v>
      </c>
    </row>
    <row r="181" spans="1:11" x14ac:dyDescent="0.25">
      <c r="A181" t="s">
        <v>517</v>
      </c>
      <c r="B181" t="str">
        <f>HYPERLINK("http://service.sap.com/sap/support/notes/0001551410","0001551410")</f>
        <v>0001551410</v>
      </c>
      <c r="C181" t="s">
        <v>518</v>
      </c>
      <c r="D181" t="s">
        <v>10</v>
      </c>
      <c r="E181" t="s">
        <v>322</v>
      </c>
      <c r="F181">
        <v>11</v>
      </c>
      <c r="G181" t="s">
        <v>519</v>
      </c>
      <c r="H181" t="str">
        <f>HYPERLINK("http://service.sap.com/sap/support/notes/0001761347","0001761347")</f>
        <v>0001761347</v>
      </c>
      <c r="I181" t="s">
        <v>522</v>
      </c>
      <c r="J181">
        <v>1</v>
      </c>
      <c r="K181">
        <v>3</v>
      </c>
    </row>
    <row r="182" spans="1:11" x14ac:dyDescent="0.25">
      <c r="A182" t="s">
        <v>523</v>
      </c>
      <c r="B182" t="str">
        <f>HYPERLINK("http://service.sap.com/sap/support/notes/0001812434","0001812434")</f>
        <v>0001812434</v>
      </c>
      <c r="C182" t="s">
        <v>524</v>
      </c>
      <c r="D182" t="s">
        <v>10</v>
      </c>
      <c r="E182" t="s">
        <v>525</v>
      </c>
      <c r="F182">
        <v>3</v>
      </c>
      <c r="G182" t="s">
        <v>523</v>
      </c>
      <c r="H182" t="str">
        <f>HYPERLINK("http://service.sap.com/sap/support/notes/0001884735","0001884735")</f>
        <v>0001884735</v>
      </c>
      <c r="I182" t="s">
        <v>526</v>
      </c>
      <c r="J182">
        <v>1</v>
      </c>
      <c r="K182">
        <v>3</v>
      </c>
    </row>
    <row r="183" spans="1:11" x14ac:dyDescent="0.25">
      <c r="A183" t="s">
        <v>527</v>
      </c>
      <c r="B183" t="str">
        <f>HYPERLINK("http://service.sap.com/sap/support/notes/0001726440","0001726440")</f>
        <v>0001726440</v>
      </c>
      <c r="C183" t="s">
        <v>528</v>
      </c>
      <c r="D183" t="s">
        <v>10</v>
      </c>
      <c r="E183" t="s">
        <v>277</v>
      </c>
      <c r="F183">
        <v>1</v>
      </c>
      <c r="G183" t="s">
        <v>529</v>
      </c>
      <c r="H183" t="str">
        <f>HYPERLINK("http://service.sap.com/sap/support/notes/0001908879","0001908879")</f>
        <v>0001908879</v>
      </c>
      <c r="I183" t="s">
        <v>530</v>
      </c>
      <c r="J183">
        <v>1</v>
      </c>
      <c r="K183">
        <v>3</v>
      </c>
    </row>
    <row r="184" spans="1:11" x14ac:dyDescent="0.25">
      <c r="A184" t="s">
        <v>527</v>
      </c>
      <c r="B184" t="str">
        <f>HYPERLINK("http://service.sap.com/sap/support/notes/0001848620","0001848620")</f>
        <v>0001848620</v>
      </c>
      <c r="C184" t="s">
        <v>531</v>
      </c>
      <c r="D184" t="s">
        <v>10</v>
      </c>
      <c r="E184" t="s">
        <v>532</v>
      </c>
      <c r="F184">
        <v>1</v>
      </c>
      <c r="G184" t="s">
        <v>529</v>
      </c>
      <c r="H184" t="str">
        <f>HYPERLINK("http://service.sap.com/sap/support/notes/0001908879","0001908879")</f>
        <v>0001908879</v>
      </c>
      <c r="I184" t="s">
        <v>530</v>
      </c>
      <c r="J184">
        <v>1</v>
      </c>
      <c r="K184">
        <v>3</v>
      </c>
    </row>
    <row r="185" spans="1:11" x14ac:dyDescent="0.25">
      <c r="A185" t="s">
        <v>533</v>
      </c>
      <c r="B185" t="str">
        <f>HYPERLINK("http://service.sap.com/sap/support/notes/0001847912","0001847912")</f>
        <v>0001847912</v>
      </c>
      <c r="C185" t="s">
        <v>534</v>
      </c>
      <c r="D185" t="s">
        <v>10</v>
      </c>
      <c r="E185" t="s">
        <v>340</v>
      </c>
      <c r="F185">
        <v>2</v>
      </c>
      <c r="G185" t="s">
        <v>533</v>
      </c>
      <c r="H185" t="str">
        <f>HYPERLINK("http://service.sap.com/sap/support/notes/0001903449","0001903449")</f>
        <v>0001903449</v>
      </c>
      <c r="I185" t="s">
        <v>535</v>
      </c>
      <c r="J185">
        <v>1</v>
      </c>
      <c r="K185">
        <v>4</v>
      </c>
    </row>
    <row r="186" spans="1:11" x14ac:dyDescent="0.25">
      <c r="A186" t="s">
        <v>536</v>
      </c>
      <c r="B186" t="str">
        <f>HYPERLINK("http://service.sap.com/sap/support/notes/0001740043","0001740043")</f>
        <v>0001740043</v>
      </c>
      <c r="C186" t="s">
        <v>537</v>
      </c>
      <c r="D186" t="s">
        <v>10</v>
      </c>
      <c r="E186" t="s">
        <v>538</v>
      </c>
      <c r="F186">
        <v>3</v>
      </c>
      <c r="G186" t="s">
        <v>536</v>
      </c>
      <c r="H186" t="str">
        <f>HYPERLINK("http://service.sap.com/sap/support/notes/0001898675","0001898675")</f>
        <v>0001898675</v>
      </c>
      <c r="I186" t="s">
        <v>539</v>
      </c>
      <c r="J186">
        <v>1</v>
      </c>
      <c r="K186">
        <v>3</v>
      </c>
    </row>
    <row r="187" spans="1:11" x14ac:dyDescent="0.25">
      <c r="A187" t="s">
        <v>540</v>
      </c>
      <c r="B187" t="str">
        <f>HYPERLINK("http://service.sap.com/sap/support/notes/0001699757","0001699757")</f>
        <v>0001699757</v>
      </c>
      <c r="C187" t="s">
        <v>541</v>
      </c>
      <c r="D187" t="s">
        <v>10</v>
      </c>
      <c r="E187" t="s">
        <v>538</v>
      </c>
      <c r="F187">
        <v>2</v>
      </c>
      <c r="G187" t="s">
        <v>542</v>
      </c>
      <c r="H187" t="str">
        <f>HYPERLINK("http://service.sap.com/sap/support/notes/0001775503","0001775503")</f>
        <v>0001775503</v>
      </c>
      <c r="I187" t="s">
        <v>543</v>
      </c>
      <c r="J187">
        <v>1</v>
      </c>
      <c r="K187">
        <v>3</v>
      </c>
    </row>
    <row r="188" spans="1:11" x14ac:dyDescent="0.25">
      <c r="A188" t="s">
        <v>544</v>
      </c>
      <c r="B188" t="str">
        <f>HYPERLINK("http://service.sap.com/sap/support/notes/0001639654","0001639654")</f>
        <v>0001639654</v>
      </c>
      <c r="C188" t="s">
        <v>545</v>
      </c>
      <c r="D188" t="s">
        <v>10</v>
      </c>
      <c r="E188" t="s">
        <v>546</v>
      </c>
      <c r="F188">
        <v>2</v>
      </c>
      <c r="G188" t="s">
        <v>544</v>
      </c>
      <c r="H188" t="str">
        <f>HYPERLINK("http://service.sap.com/sap/support/notes/0001645348","0001645348")</f>
        <v>0001645348</v>
      </c>
      <c r="I188" t="s">
        <v>547</v>
      </c>
      <c r="J188">
        <v>1</v>
      </c>
      <c r="K188">
        <v>4</v>
      </c>
    </row>
    <row r="189" spans="1:11" x14ac:dyDescent="0.25">
      <c r="A189" t="s">
        <v>544</v>
      </c>
      <c r="B189" t="str">
        <f>HYPERLINK("http://service.sap.com/sap/support/notes/0001712470","0001712470")</f>
        <v>0001712470</v>
      </c>
      <c r="C189" t="s">
        <v>548</v>
      </c>
      <c r="D189" t="s">
        <v>10</v>
      </c>
      <c r="E189" t="s">
        <v>322</v>
      </c>
      <c r="F189">
        <v>3</v>
      </c>
      <c r="G189" t="s">
        <v>544</v>
      </c>
      <c r="H189" t="str">
        <f>HYPERLINK("http://service.sap.com/sap/support/notes/0001732877","0001732877")</f>
        <v>0001732877</v>
      </c>
      <c r="I189" t="s">
        <v>549</v>
      </c>
      <c r="J189">
        <v>1</v>
      </c>
      <c r="K189">
        <v>3</v>
      </c>
    </row>
    <row r="190" spans="1:11" x14ac:dyDescent="0.25">
      <c r="A190" t="s">
        <v>544</v>
      </c>
      <c r="B190" t="str">
        <f>HYPERLINK("http://service.sap.com/sap/support/notes/0001744322","0001744322")</f>
        <v>0001744322</v>
      </c>
      <c r="C190" t="s">
        <v>550</v>
      </c>
      <c r="D190" t="s">
        <v>10</v>
      </c>
      <c r="E190" t="s">
        <v>331</v>
      </c>
      <c r="F190">
        <v>1</v>
      </c>
      <c r="G190" t="s">
        <v>551</v>
      </c>
      <c r="H190" t="str">
        <f>HYPERLINK("http://service.sap.com/sap/support/notes/0001816158","0001816158")</f>
        <v>0001816158</v>
      </c>
      <c r="I190" t="s">
        <v>552</v>
      </c>
      <c r="J190">
        <v>1</v>
      </c>
      <c r="K190">
        <v>3</v>
      </c>
    </row>
    <row r="191" spans="1:11" x14ac:dyDescent="0.25">
      <c r="A191" t="s">
        <v>544</v>
      </c>
      <c r="B191" t="str">
        <f>HYPERLINK("http://service.sap.com/sap/support/notes/0001776088","0001776088")</f>
        <v>0001776088</v>
      </c>
      <c r="C191" t="s">
        <v>553</v>
      </c>
      <c r="D191" t="s">
        <v>10</v>
      </c>
      <c r="E191" t="s">
        <v>546</v>
      </c>
      <c r="F191">
        <v>3</v>
      </c>
      <c r="G191" t="s">
        <v>544</v>
      </c>
      <c r="H191" t="str">
        <f>HYPERLINK("http://service.sap.com/sap/support/notes/0001782389","0001782389")</f>
        <v>0001782389</v>
      </c>
      <c r="I191" t="s">
        <v>554</v>
      </c>
      <c r="J191">
        <v>1</v>
      </c>
      <c r="K191">
        <v>3</v>
      </c>
    </row>
    <row r="192" spans="1:11" x14ac:dyDescent="0.25">
      <c r="A192" t="s">
        <v>544</v>
      </c>
      <c r="B192" t="str">
        <f>HYPERLINK("http://service.sap.com/sap/support/notes/0001793062","0001793062")</f>
        <v>0001793062</v>
      </c>
      <c r="C192" t="s">
        <v>555</v>
      </c>
      <c r="D192" t="s">
        <v>10</v>
      </c>
      <c r="E192" t="s">
        <v>331</v>
      </c>
      <c r="F192">
        <v>2</v>
      </c>
      <c r="G192" t="s">
        <v>544</v>
      </c>
      <c r="H192" t="str">
        <f>HYPERLINK("http://service.sap.com/sap/support/notes/0001813609","0001813609")</f>
        <v>0001813609</v>
      </c>
      <c r="I192" t="s">
        <v>556</v>
      </c>
      <c r="J192">
        <v>1</v>
      </c>
      <c r="K192">
        <v>3</v>
      </c>
    </row>
    <row r="193" spans="1:11" x14ac:dyDescent="0.25">
      <c r="A193" t="s">
        <v>544</v>
      </c>
      <c r="B193" t="str">
        <f>HYPERLINK("http://service.sap.com/sap/support/notes/0001809013","0001809013")</f>
        <v>0001809013</v>
      </c>
      <c r="C193" t="s">
        <v>557</v>
      </c>
      <c r="D193" t="s">
        <v>10</v>
      </c>
      <c r="E193" t="s">
        <v>331</v>
      </c>
      <c r="F193">
        <v>3</v>
      </c>
      <c r="G193" t="s">
        <v>551</v>
      </c>
      <c r="H193" t="str">
        <f>HYPERLINK("http://service.sap.com/sap/support/notes/0001840111","0001840111")</f>
        <v>0001840111</v>
      </c>
      <c r="I193" t="s">
        <v>558</v>
      </c>
      <c r="J193">
        <v>1</v>
      </c>
      <c r="K193">
        <v>3</v>
      </c>
    </row>
    <row r="194" spans="1:11" x14ac:dyDescent="0.25">
      <c r="A194" t="s">
        <v>544</v>
      </c>
      <c r="B194" t="str">
        <f>HYPERLINK("http://service.sap.com/sap/support/notes/0001838126","0001838126")</f>
        <v>0001838126</v>
      </c>
      <c r="C194" t="s">
        <v>559</v>
      </c>
      <c r="D194" t="s">
        <v>10</v>
      </c>
      <c r="E194" t="s">
        <v>340</v>
      </c>
      <c r="F194">
        <v>3</v>
      </c>
      <c r="G194" t="s">
        <v>551</v>
      </c>
      <c r="H194" t="str">
        <f>HYPERLINK("http://service.sap.com/sap/support/notes/0001845275","0001845275")</f>
        <v>0001845275</v>
      </c>
      <c r="I194" t="s">
        <v>560</v>
      </c>
      <c r="J194">
        <v>8</v>
      </c>
      <c r="K194">
        <v>3</v>
      </c>
    </row>
    <row r="195" spans="1:11" x14ac:dyDescent="0.25">
      <c r="A195" t="s">
        <v>561</v>
      </c>
      <c r="B195" t="str">
        <f>HYPERLINK("http://service.sap.com/sap/support/notes/0001752963","0001752963")</f>
        <v>0001752963</v>
      </c>
      <c r="C195" t="s">
        <v>562</v>
      </c>
      <c r="D195" t="s">
        <v>10</v>
      </c>
      <c r="E195" t="s">
        <v>563</v>
      </c>
      <c r="F195">
        <v>2</v>
      </c>
      <c r="G195" t="s">
        <v>561</v>
      </c>
      <c r="H195" t="str">
        <f>HYPERLINK("http://service.sap.com/sap/support/notes/0001843256","0001843256")</f>
        <v>0001843256</v>
      </c>
      <c r="I195" t="s">
        <v>564</v>
      </c>
      <c r="J195">
        <v>1</v>
      </c>
      <c r="K195">
        <v>3</v>
      </c>
    </row>
    <row r="196" spans="1:11" x14ac:dyDescent="0.25">
      <c r="A196" t="s">
        <v>565</v>
      </c>
      <c r="B196" t="str">
        <f>HYPERLINK("http://service.sap.com/sap/support/notes/0001724005","0001724005")</f>
        <v>0001724005</v>
      </c>
      <c r="C196" t="s">
        <v>566</v>
      </c>
      <c r="D196" t="s">
        <v>10</v>
      </c>
      <c r="E196" t="s">
        <v>546</v>
      </c>
      <c r="F196">
        <v>2</v>
      </c>
      <c r="G196" t="s">
        <v>565</v>
      </c>
      <c r="H196" t="str">
        <f>HYPERLINK("http://service.sap.com/sap/support/notes/0001872332","0001872332")</f>
        <v>0001872332</v>
      </c>
      <c r="I196" t="s">
        <v>567</v>
      </c>
      <c r="J196">
        <v>1</v>
      </c>
      <c r="K196">
        <v>3</v>
      </c>
    </row>
    <row r="197" spans="1:11" x14ac:dyDescent="0.25">
      <c r="A197" t="s">
        <v>565</v>
      </c>
      <c r="B197" t="str">
        <f>HYPERLINK("http://service.sap.com/sap/support/notes/0001741371","0001741371")</f>
        <v>0001741371</v>
      </c>
      <c r="C197" t="s">
        <v>568</v>
      </c>
      <c r="D197" t="s">
        <v>10</v>
      </c>
      <c r="E197" t="s">
        <v>538</v>
      </c>
      <c r="F197">
        <v>3</v>
      </c>
      <c r="G197" t="s">
        <v>565</v>
      </c>
      <c r="H197" t="str">
        <f>HYPERLINK("http://service.sap.com/sap/support/notes/0001861705","0001861705")</f>
        <v>0001861705</v>
      </c>
      <c r="I197" t="s">
        <v>569</v>
      </c>
      <c r="J197">
        <v>1</v>
      </c>
      <c r="K197">
        <v>3</v>
      </c>
    </row>
    <row r="198" spans="1:11" x14ac:dyDescent="0.25">
      <c r="A198" t="s">
        <v>565</v>
      </c>
      <c r="B198" t="str">
        <f>HYPERLINK("http://service.sap.com/sap/support/notes/0001759142","0001759142")</f>
        <v>0001759142</v>
      </c>
      <c r="C198" t="s">
        <v>570</v>
      </c>
      <c r="D198" t="s">
        <v>10</v>
      </c>
      <c r="E198" t="s">
        <v>546</v>
      </c>
      <c r="F198">
        <v>2</v>
      </c>
      <c r="G198" t="s">
        <v>565</v>
      </c>
      <c r="H198" t="str">
        <f>HYPERLINK("http://service.sap.com/sap/support/notes/0001885953","0001885953")</f>
        <v>0001885953</v>
      </c>
      <c r="I198" t="s">
        <v>571</v>
      </c>
      <c r="J198">
        <v>1</v>
      </c>
      <c r="K198">
        <v>4</v>
      </c>
    </row>
    <row r="199" spans="1:11" x14ac:dyDescent="0.25">
      <c r="A199" t="s">
        <v>565</v>
      </c>
      <c r="B199" t="str">
        <f>HYPERLINK("http://service.sap.com/sap/support/notes/0001772146","0001772146")</f>
        <v>0001772146</v>
      </c>
      <c r="C199" t="s">
        <v>572</v>
      </c>
      <c r="D199" t="s">
        <v>10</v>
      </c>
      <c r="E199" t="s">
        <v>573</v>
      </c>
      <c r="F199">
        <v>7</v>
      </c>
      <c r="G199" t="s">
        <v>565</v>
      </c>
      <c r="H199" t="str">
        <f>HYPERLINK("http://service.sap.com/sap/support/notes/0001849782","0001849782")</f>
        <v>0001849782</v>
      </c>
      <c r="I199" t="s">
        <v>574</v>
      </c>
      <c r="J199">
        <v>1</v>
      </c>
      <c r="K199">
        <v>3</v>
      </c>
    </row>
    <row r="200" spans="1:11" x14ac:dyDescent="0.25">
      <c r="A200" t="s">
        <v>565</v>
      </c>
      <c r="B200" t="str">
        <f>HYPERLINK("http://service.sap.com/sap/support/notes/0001780203","0001780203")</f>
        <v>0001780203</v>
      </c>
      <c r="C200" t="s">
        <v>575</v>
      </c>
      <c r="D200" t="s">
        <v>10</v>
      </c>
      <c r="E200" t="s">
        <v>546</v>
      </c>
      <c r="F200">
        <v>1</v>
      </c>
      <c r="G200" t="s">
        <v>565</v>
      </c>
      <c r="H200" t="str">
        <f>HYPERLINK("http://service.sap.com/sap/support/notes/0001872240","0001872240")</f>
        <v>0001872240</v>
      </c>
      <c r="I200" t="s">
        <v>576</v>
      </c>
      <c r="J200">
        <v>1</v>
      </c>
      <c r="K200">
        <v>3</v>
      </c>
    </row>
    <row r="201" spans="1:11" x14ac:dyDescent="0.25">
      <c r="A201" t="s">
        <v>565</v>
      </c>
      <c r="B201" t="str">
        <f>HYPERLINK("http://service.sap.com/sap/support/notes/0001791319","0001791319")</f>
        <v>0001791319</v>
      </c>
      <c r="C201" t="s">
        <v>577</v>
      </c>
      <c r="D201" t="s">
        <v>10</v>
      </c>
      <c r="E201" t="s">
        <v>573</v>
      </c>
      <c r="F201">
        <v>4</v>
      </c>
      <c r="G201" t="s">
        <v>565</v>
      </c>
      <c r="H201" t="str">
        <f>HYPERLINK("http://service.sap.com/sap/support/notes/0001867377","0001867377")</f>
        <v>0001867377</v>
      </c>
      <c r="I201" t="s">
        <v>578</v>
      </c>
      <c r="J201">
        <v>1</v>
      </c>
      <c r="K201">
        <v>2</v>
      </c>
    </row>
    <row r="202" spans="1:11" x14ac:dyDescent="0.25">
      <c r="A202" t="s">
        <v>565</v>
      </c>
      <c r="B202" t="str">
        <f>HYPERLINK("http://service.sap.com/sap/support/notes/0001791319","0001791319")</f>
        <v>0001791319</v>
      </c>
      <c r="C202" t="s">
        <v>577</v>
      </c>
      <c r="D202" t="s">
        <v>10</v>
      </c>
      <c r="E202" t="s">
        <v>573</v>
      </c>
      <c r="F202">
        <v>4</v>
      </c>
      <c r="G202" t="s">
        <v>565</v>
      </c>
      <c r="H202" t="str">
        <f>HYPERLINK("http://service.sap.com/sap/support/notes/0001876102","0001876102")</f>
        <v>0001876102</v>
      </c>
      <c r="I202" t="s">
        <v>579</v>
      </c>
      <c r="J202">
        <v>1</v>
      </c>
      <c r="K202">
        <v>2</v>
      </c>
    </row>
    <row r="203" spans="1:11" x14ac:dyDescent="0.25">
      <c r="A203" t="s">
        <v>565</v>
      </c>
      <c r="B203" t="str">
        <f>HYPERLINK("http://service.sap.com/sap/support/notes/0001792658","0001792658")</f>
        <v>0001792658</v>
      </c>
      <c r="C203" t="s">
        <v>580</v>
      </c>
      <c r="D203" t="s">
        <v>10</v>
      </c>
      <c r="E203" t="s">
        <v>331</v>
      </c>
      <c r="F203">
        <v>1</v>
      </c>
      <c r="G203" t="s">
        <v>565</v>
      </c>
      <c r="H203" t="str">
        <f>HYPERLINK("http://service.sap.com/sap/support/notes/0001883625","0001883625")</f>
        <v>0001883625</v>
      </c>
      <c r="I203" t="s">
        <v>581</v>
      </c>
      <c r="J203">
        <v>1</v>
      </c>
      <c r="K203">
        <v>3</v>
      </c>
    </row>
    <row r="204" spans="1:11" x14ac:dyDescent="0.25">
      <c r="A204" t="s">
        <v>565</v>
      </c>
      <c r="B204" t="str">
        <f>HYPERLINK("http://service.sap.com/sap/support/notes/0001807687","0001807687")</f>
        <v>0001807687</v>
      </c>
      <c r="C204" t="s">
        <v>582</v>
      </c>
      <c r="D204" t="s">
        <v>10</v>
      </c>
      <c r="E204" t="s">
        <v>573</v>
      </c>
      <c r="F204">
        <v>1</v>
      </c>
      <c r="G204" t="s">
        <v>565</v>
      </c>
      <c r="H204" t="str">
        <f>HYPERLINK("http://service.sap.com/sap/support/notes/0001865040","0001865040")</f>
        <v>0001865040</v>
      </c>
      <c r="I204" t="s">
        <v>583</v>
      </c>
      <c r="J204">
        <v>1</v>
      </c>
      <c r="K204">
        <v>3</v>
      </c>
    </row>
    <row r="205" spans="1:11" x14ac:dyDescent="0.25">
      <c r="A205" t="s">
        <v>565</v>
      </c>
      <c r="B205" t="str">
        <f>HYPERLINK("http://service.sap.com/sap/support/notes/0001813367","0001813367")</f>
        <v>0001813367</v>
      </c>
      <c r="C205" t="s">
        <v>584</v>
      </c>
      <c r="D205" t="s">
        <v>10</v>
      </c>
      <c r="E205" t="s">
        <v>573</v>
      </c>
      <c r="F205">
        <v>4</v>
      </c>
      <c r="G205" t="s">
        <v>565</v>
      </c>
      <c r="H205" t="str">
        <f>HYPERLINK("http://service.sap.com/sap/support/notes/0001866391","0001866391")</f>
        <v>0001866391</v>
      </c>
      <c r="I205" t="s">
        <v>585</v>
      </c>
      <c r="J205">
        <v>1</v>
      </c>
      <c r="K205">
        <v>3</v>
      </c>
    </row>
    <row r="206" spans="1:11" x14ac:dyDescent="0.25">
      <c r="A206" t="s">
        <v>586</v>
      </c>
      <c r="B206" t="str">
        <f>HYPERLINK("http://service.sap.com/sap/support/notes/0001769661","0001769661")</f>
        <v>0001769661</v>
      </c>
      <c r="C206" t="s">
        <v>587</v>
      </c>
      <c r="D206" t="s">
        <v>10</v>
      </c>
      <c r="E206" t="s">
        <v>328</v>
      </c>
      <c r="F206">
        <v>3</v>
      </c>
      <c r="G206" t="s">
        <v>586</v>
      </c>
      <c r="H206" t="str">
        <f>HYPERLINK("http://service.sap.com/sap/support/notes/0001791326","0001791326")</f>
        <v>0001791326</v>
      </c>
      <c r="I206" t="s">
        <v>588</v>
      </c>
      <c r="J206">
        <v>1</v>
      </c>
      <c r="K206">
        <v>3</v>
      </c>
    </row>
    <row r="207" spans="1:11" x14ac:dyDescent="0.25">
      <c r="A207" t="s">
        <v>586</v>
      </c>
      <c r="B207" t="str">
        <f>HYPERLINK("http://service.sap.com/sap/support/notes/0001821403","0001821403")</f>
        <v>0001821403</v>
      </c>
      <c r="C207" t="s">
        <v>589</v>
      </c>
      <c r="D207" t="s">
        <v>10</v>
      </c>
      <c r="E207" t="s">
        <v>345</v>
      </c>
      <c r="F207">
        <v>4</v>
      </c>
      <c r="G207" t="s">
        <v>586</v>
      </c>
      <c r="H207" t="str">
        <f>HYPERLINK("http://service.sap.com/sap/support/notes/0001897274","0001897274")</f>
        <v>0001897274</v>
      </c>
      <c r="I207" t="s">
        <v>590</v>
      </c>
      <c r="J207">
        <v>1</v>
      </c>
      <c r="K207">
        <v>2</v>
      </c>
    </row>
    <row r="208" spans="1:11" x14ac:dyDescent="0.25">
      <c r="A208" t="s">
        <v>586</v>
      </c>
      <c r="B208" t="str">
        <f>HYPERLINK("http://service.sap.com/sap/support/notes/0001853146","0001853146")</f>
        <v>0001853146</v>
      </c>
      <c r="C208" t="s">
        <v>591</v>
      </c>
      <c r="D208" t="s">
        <v>10</v>
      </c>
      <c r="E208" t="s">
        <v>348</v>
      </c>
      <c r="F208">
        <v>5</v>
      </c>
      <c r="G208" t="s">
        <v>586</v>
      </c>
      <c r="H208" t="str">
        <f>HYPERLINK("http://service.sap.com/sap/support/notes/0001862553","0001862553")</f>
        <v>0001862553</v>
      </c>
      <c r="I208" t="s">
        <v>592</v>
      </c>
      <c r="J208">
        <v>1</v>
      </c>
      <c r="K208">
        <v>3</v>
      </c>
    </row>
    <row r="209" spans="1:11" x14ac:dyDescent="0.25">
      <c r="A209" t="s">
        <v>593</v>
      </c>
      <c r="B209" t="str">
        <f>HYPERLINK("http://service.sap.com/sap/support/notes/0001747983","0001747983")</f>
        <v>0001747983</v>
      </c>
      <c r="C209" t="s">
        <v>594</v>
      </c>
      <c r="D209" t="s">
        <v>10</v>
      </c>
      <c r="E209" t="s">
        <v>595</v>
      </c>
      <c r="F209">
        <v>8</v>
      </c>
      <c r="G209" t="s">
        <v>593</v>
      </c>
      <c r="H209" t="str">
        <f>HYPERLINK("http://service.sap.com/sap/support/notes/0001871888","0001871888")</f>
        <v>0001871888</v>
      </c>
      <c r="I209" t="s">
        <v>596</v>
      </c>
      <c r="J209">
        <v>1</v>
      </c>
      <c r="K209">
        <v>3</v>
      </c>
    </row>
    <row r="210" spans="1:11" x14ac:dyDescent="0.25">
      <c r="A210" t="s">
        <v>597</v>
      </c>
      <c r="B210" t="str">
        <f>HYPERLINK("http://service.sap.com/sap/support/notes/0001721439","0001721439")</f>
        <v>0001721439</v>
      </c>
      <c r="C210" t="s">
        <v>598</v>
      </c>
      <c r="D210" t="s">
        <v>10</v>
      </c>
      <c r="E210" t="s">
        <v>573</v>
      </c>
      <c r="F210">
        <v>9</v>
      </c>
      <c r="G210" t="s">
        <v>597</v>
      </c>
      <c r="H210" t="str">
        <f>HYPERLINK("http://service.sap.com/sap/support/notes/0001721439","0001721439")</f>
        <v>0001721439</v>
      </c>
      <c r="I210" t="s">
        <v>598</v>
      </c>
      <c r="J210">
        <v>11</v>
      </c>
      <c r="K210">
        <v>4</v>
      </c>
    </row>
    <row r="211" spans="1:11" x14ac:dyDescent="0.25">
      <c r="A211" t="s">
        <v>597</v>
      </c>
      <c r="B211" t="str">
        <f>HYPERLINK("http://service.sap.com/sap/support/notes/0001754134","0001754134")</f>
        <v>0001754134</v>
      </c>
      <c r="C211" t="s">
        <v>599</v>
      </c>
      <c r="D211" t="s">
        <v>10</v>
      </c>
      <c r="E211" t="s">
        <v>345</v>
      </c>
      <c r="F211">
        <v>4</v>
      </c>
      <c r="G211" t="s">
        <v>597</v>
      </c>
      <c r="H211" t="str">
        <f>HYPERLINK("http://service.sap.com/sap/support/notes/0001754134","0001754134")</f>
        <v>0001754134</v>
      </c>
      <c r="I211" t="s">
        <v>599</v>
      </c>
      <c r="J211">
        <v>6</v>
      </c>
      <c r="K211">
        <v>3</v>
      </c>
    </row>
    <row r="212" spans="1:11" x14ac:dyDescent="0.25">
      <c r="A212" t="s">
        <v>597</v>
      </c>
      <c r="B212" t="str">
        <f>HYPERLINK("http://service.sap.com/sap/support/notes/0001826288","0001826288")</f>
        <v>0001826288</v>
      </c>
      <c r="C212" t="s">
        <v>600</v>
      </c>
      <c r="D212" t="s">
        <v>10</v>
      </c>
      <c r="E212" t="s">
        <v>348</v>
      </c>
      <c r="F212">
        <v>37</v>
      </c>
      <c r="G212" t="s">
        <v>597</v>
      </c>
      <c r="H212" t="str">
        <f>HYPERLINK("http://service.sap.com/sap/support/notes/0001826288","0001826288")</f>
        <v>0001826288</v>
      </c>
      <c r="I212" t="s">
        <v>600</v>
      </c>
      <c r="J212">
        <v>39</v>
      </c>
      <c r="K212">
        <v>4</v>
      </c>
    </row>
    <row r="213" spans="1:11" x14ac:dyDescent="0.25">
      <c r="A213" t="s">
        <v>601</v>
      </c>
      <c r="B213" t="str">
        <f>HYPERLINK("http://service.sap.com/sap/support/notes/0001447465","0001447465")</f>
        <v>0001447465</v>
      </c>
      <c r="C213" t="s">
        <v>602</v>
      </c>
      <c r="D213" t="s">
        <v>10</v>
      </c>
      <c r="E213" t="s">
        <v>334</v>
      </c>
      <c r="F213">
        <v>17</v>
      </c>
      <c r="G213" t="s">
        <v>601</v>
      </c>
      <c r="H213" t="str">
        <f>HYPERLINK("http://service.sap.com/sap/support/notes/0001778549","0001778549")</f>
        <v>0001778549</v>
      </c>
      <c r="I213" t="s">
        <v>603</v>
      </c>
      <c r="J213">
        <v>1</v>
      </c>
      <c r="K213">
        <v>4</v>
      </c>
    </row>
    <row r="214" spans="1:11" x14ac:dyDescent="0.25">
      <c r="A214" t="s">
        <v>601</v>
      </c>
      <c r="B214" t="str">
        <f>HYPERLINK("http://service.sap.com/sap/support/notes/0001786907","0001786907")</f>
        <v>0001786907</v>
      </c>
      <c r="C214" t="s">
        <v>604</v>
      </c>
      <c r="D214" t="s">
        <v>10</v>
      </c>
      <c r="E214" t="s">
        <v>334</v>
      </c>
      <c r="F214">
        <v>4</v>
      </c>
      <c r="G214" t="s">
        <v>601</v>
      </c>
      <c r="H214" t="str">
        <f>HYPERLINK("http://service.sap.com/sap/support/notes/0001786907","0001786907")</f>
        <v>0001786907</v>
      </c>
      <c r="I214" t="s">
        <v>604</v>
      </c>
      <c r="J214">
        <v>6</v>
      </c>
      <c r="K214">
        <v>4</v>
      </c>
    </row>
    <row r="215" spans="1:11" x14ac:dyDescent="0.25">
      <c r="A215" t="s">
        <v>601</v>
      </c>
      <c r="B215" t="str">
        <f>HYPERLINK("http://service.sap.com/sap/support/notes/0001786907","0001786907")</f>
        <v>0001786907</v>
      </c>
      <c r="C215" t="s">
        <v>604</v>
      </c>
      <c r="D215" t="s">
        <v>10</v>
      </c>
      <c r="E215" t="s">
        <v>334</v>
      </c>
      <c r="F215">
        <v>4</v>
      </c>
      <c r="G215" t="s">
        <v>601</v>
      </c>
      <c r="H215" t="str">
        <f>HYPERLINK("http://service.sap.com/sap/support/notes/0001786907","0001786907")</f>
        <v>0001786907</v>
      </c>
      <c r="I215" t="s">
        <v>604</v>
      </c>
      <c r="J215">
        <v>7</v>
      </c>
      <c r="K215">
        <v>4</v>
      </c>
    </row>
    <row r="216" spans="1:11" x14ac:dyDescent="0.25">
      <c r="A216" t="s">
        <v>601</v>
      </c>
      <c r="B216" t="str">
        <f>HYPERLINK("http://service.sap.com/sap/support/notes/0001786907","0001786907")</f>
        <v>0001786907</v>
      </c>
      <c r="C216" t="s">
        <v>604</v>
      </c>
      <c r="D216" t="s">
        <v>10</v>
      </c>
      <c r="E216" t="s">
        <v>334</v>
      </c>
      <c r="F216">
        <v>4</v>
      </c>
      <c r="G216" t="s">
        <v>601</v>
      </c>
      <c r="H216" t="str">
        <f>HYPERLINK("http://service.sap.com/sap/support/notes/0001843941","0001843941")</f>
        <v>0001843941</v>
      </c>
      <c r="I216" t="s">
        <v>605</v>
      </c>
      <c r="J216">
        <v>1</v>
      </c>
      <c r="K216">
        <v>4</v>
      </c>
    </row>
    <row r="217" spans="1:11" x14ac:dyDescent="0.25">
      <c r="A217" t="s">
        <v>606</v>
      </c>
      <c r="B217" t="str">
        <f>HYPERLINK("http://service.sap.com/sap/support/notes/0001574804","0001574804")</f>
        <v>0001574804</v>
      </c>
      <c r="C217" t="s">
        <v>607</v>
      </c>
      <c r="D217" t="s">
        <v>10</v>
      </c>
      <c r="E217" t="s">
        <v>345</v>
      </c>
      <c r="F217">
        <v>14</v>
      </c>
      <c r="G217" t="s">
        <v>606</v>
      </c>
      <c r="H217" t="str">
        <f>HYPERLINK("http://service.sap.com/sap/support/notes/0001891980","0001891980")</f>
        <v>0001891980</v>
      </c>
      <c r="I217" t="s">
        <v>608</v>
      </c>
      <c r="J217">
        <v>1</v>
      </c>
      <c r="K217">
        <v>4</v>
      </c>
    </row>
    <row r="218" spans="1:11" x14ac:dyDescent="0.25">
      <c r="A218" t="s">
        <v>606</v>
      </c>
      <c r="B218" t="str">
        <f>HYPERLINK("http://service.sap.com/sap/support/notes/0001622866","0001622866")</f>
        <v>0001622866</v>
      </c>
      <c r="C218" t="s">
        <v>609</v>
      </c>
      <c r="D218" t="s">
        <v>10</v>
      </c>
      <c r="E218" t="s">
        <v>248</v>
      </c>
      <c r="F218">
        <v>16</v>
      </c>
      <c r="G218" t="s">
        <v>606</v>
      </c>
      <c r="H218" t="str">
        <f>HYPERLINK("http://service.sap.com/sap/support/notes/0001726754","0001726754")</f>
        <v>0001726754</v>
      </c>
      <c r="I218" t="s">
        <v>610</v>
      </c>
      <c r="J218">
        <v>1</v>
      </c>
      <c r="K218">
        <v>4</v>
      </c>
    </row>
    <row r="219" spans="1:11" x14ac:dyDescent="0.25">
      <c r="A219" t="s">
        <v>611</v>
      </c>
      <c r="B219" t="str">
        <f>HYPERLINK("http://service.sap.com/sap/support/notes/0001825623","0001825623")</f>
        <v>0001825623</v>
      </c>
      <c r="C219" t="s">
        <v>612</v>
      </c>
      <c r="D219" t="s">
        <v>10</v>
      </c>
      <c r="E219" t="s">
        <v>337</v>
      </c>
      <c r="F219">
        <v>2</v>
      </c>
      <c r="G219" t="s">
        <v>611</v>
      </c>
      <c r="H219" t="str">
        <f>HYPERLINK("http://service.sap.com/sap/support/notes/0001899006","0001899006")</f>
        <v>0001899006</v>
      </c>
      <c r="I219" t="s">
        <v>613</v>
      </c>
      <c r="J219">
        <v>1</v>
      </c>
      <c r="K219">
        <v>3</v>
      </c>
    </row>
    <row r="220" spans="1:11" x14ac:dyDescent="0.25">
      <c r="A220" t="s">
        <v>611</v>
      </c>
      <c r="B220" t="str">
        <f>HYPERLINK("http://service.sap.com/sap/support/notes/0001832751","0001832751")</f>
        <v>0001832751</v>
      </c>
      <c r="C220" t="s">
        <v>614</v>
      </c>
      <c r="D220" t="s">
        <v>10</v>
      </c>
      <c r="E220" t="s">
        <v>334</v>
      </c>
      <c r="F220">
        <v>1</v>
      </c>
      <c r="G220" t="s">
        <v>611</v>
      </c>
      <c r="H220" t="str">
        <f>HYPERLINK("http://service.sap.com/sap/support/notes/0001887828","0001887828")</f>
        <v>0001887828</v>
      </c>
      <c r="I220" t="s">
        <v>615</v>
      </c>
      <c r="J220">
        <v>1</v>
      </c>
      <c r="K220">
        <v>3</v>
      </c>
    </row>
    <row r="221" spans="1:11" x14ac:dyDescent="0.25">
      <c r="A221" t="s">
        <v>611</v>
      </c>
      <c r="B221" t="str">
        <f>HYPERLINK("http://service.sap.com/sap/support/notes/0001863912","0001863912")</f>
        <v>0001863912</v>
      </c>
      <c r="C221" t="s">
        <v>616</v>
      </c>
      <c r="D221" t="s">
        <v>10</v>
      </c>
      <c r="E221" t="s">
        <v>348</v>
      </c>
      <c r="F221">
        <v>1</v>
      </c>
      <c r="G221" t="s">
        <v>611</v>
      </c>
      <c r="H221" t="str">
        <f>HYPERLINK("http://service.sap.com/sap/support/notes/0001899006","0001899006")</f>
        <v>0001899006</v>
      </c>
      <c r="I221" t="s">
        <v>613</v>
      </c>
      <c r="J221">
        <v>1</v>
      </c>
      <c r="K221">
        <v>3</v>
      </c>
    </row>
    <row r="222" spans="1:11" x14ac:dyDescent="0.25">
      <c r="A222" t="s">
        <v>617</v>
      </c>
      <c r="B222" t="str">
        <f>HYPERLINK("http://service.sap.com/sap/support/notes/0001665711","0001665711")</f>
        <v>0001665711</v>
      </c>
      <c r="C222" t="s">
        <v>618</v>
      </c>
      <c r="D222" t="s">
        <v>10</v>
      </c>
      <c r="E222" t="s">
        <v>538</v>
      </c>
      <c r="F222">
        <v>2</v>
      </c>
      <c r="G222" t="s">
        <v>617</v>
      </c>
      <c r="H222" t="str">
        <f>HYPERLINK("http://service.sap.com/sap/support/notes/0001869666","0001869666")</f>
        <v>0001869666</v>
      </c>
      <c r="I222" t="s">
        <v>619</v>
      </c>
      <c r="J222">
        <v>1</v>
      </c>
      <c r="K222">
        <v>3</v>
      </c>
    </row>
    <row r="223" spans="1:11" x14ac:dyDescent="0.25">
      <c r="A223" t="s">
        <v>617</v>
      </c>
      <c r="B223" t="str">
        <f>HYPERLINK("http://service.sap.com/sap/support/notes/0001715523","0001715523")</f>
        <v>0001715523</v>
      </c>
      <c r="C223" t="s">
        <v>620</v>
      </c>
      <c r="D223" t="s">
        <v>10</v>
      </c>
      <c r="E223" t="s">
        <v>248</v>
      </c>
      <c r="F223">
        <v>3</v>
      </c>
      <c r="G223" t="s">
        <v>617</v>
      </c>
      <c r="H223" t="str">
        <f>HYPERLINK("http://service.sap.com/sap/support/notes/0001876039","0001876039")</f>
        <v>0001876039</v>
      </c>
      <c r="I223" t="s">
        <v>621</v>
      </c>
      <c r="J223">
        <v>1</v>
      </c>
      <c r="K223">
        <v>3</v>
      </c>
    </row>
    <row r="224" spans="1:11" x14ac:dyDescent="0.25">
      <c r="A224" t="s">
        <v>617</v>
      </c>
      <c r="B224" t="str">
        <f>HYPERLINK("http://service.sap.com/sap/support/notes/0001811283","0001811283")</f>
        <v>0001811283</v>
      </c>
      <c r="C224" t="s">
        <v>622</v>
      </c>
      <c r="D224" t="s">
        <v>10</v>
      </c>
      <c r="E224" t="s">
        <v>334</v>
      </c>
      <c r="F224">
        <v>1</v>
      </c>
      <c r="G224" t="s">
        <v>623</v>
      </c>
      <c r="H224" t="str">
        <f>HYPERLINK("http://service.sap.com/sap/support/notes/0001888665","0001888665")</f>
        <v>0001888665</v>
      </c>
      <c r="I224" t="s">
        <v>624</v>
      </c>
      <c r="J224">
        <v>1</v>
      </c>
      <c r="K224">
        <v>3</v>
      </c>
    </row>
    <row r="225" spans="1:11" x14ac:dyDescent="0.25">
      <c r="A225" t="s">
        <v>617</v>
      </c>
      <c r="B225" t="str">
        <f>HYPERLINK("http://service.sap.com/sap/support/notes/0001811887","0001811887")</f>
        <v>0001811887</v>
      </c>
      <c r="C225" t="s">
        <v>625</v>
      </c>
      <c r="D225" t="s">
        <v>10</v>
      </c>
      <c r="E225" t="s">
        <v>345</v>
      </c>
      <c r="F225">
        <v>1</v>
      </c>
      <c r="G225" t="s">
        <v>617</v>
      </c>
      <c r="H225" t="str">
        <f>HYPERLINK("http://service.sap.com/sap/support/notes/0001896700","0001896700")</f>
        <v>0001896700</v>
      </c>
      <c r="I225" t="s">
        <v>626</v>
      </c>
      <c r="J225">
        <v>1</v>
      </c>
      <c r="K225">
        <v>3</v>
      </c>
    </row>
    <row r="226" spans="1:11" x14ac:dyDescent="0.25">
      <c r="A226" t="s">
        <v>617</v>
      </c>
      <c r="B226" t="str">
        <f>HYPERLINK("http://service.sap.com/sap/support/notes/0001823781","0001823781")</f>
        <v>0001823781</v>
      </c>
      <c r="C226" t="s">
        <v>627</v>
      </c>
      <c r="D226" t="s">
        <v>10</v>
      </c>
      <c r="E226" t="s">
        <v>277</v>
      </c>
      <c r="F226">
        <v>1</v>
      </c>
      <c r="G226" t="s">
        <v>617</v>
      </c>
      <c r="H226" t="str">
        <f>HYPERLINK("http://service.sap.com/sap/support/notes/0001889112","0001889112")</f>
        <v>0001889112</v>
      </c>
      <c r="I226" t="s">
        <v>628</v>
      </c>
      <c r="J226">
        <v>1</v>
      </c>
      <c r="K226">
        <v>3</v>
      </c>
    </row>
    <row r="227" spans="1:11" x14ac:dyDescent="0.25">
      <c r="A227" t="s">
        <v>617</v>
      </c>
      <c r="B227" t="str">
        <f>HYPERLINK("http://service.sap.com/sap/support/notes/0001823781","0001823781")</f>
        <v>0001823781</v>
      </c>
      <c r="C227" t="s">
        <v>627</v>
      </c>
      <c r="D227" t="s">
        <v>10</v>
      </c>
      <c r="E227" t="s">
        <v>334</v>
      </c>
      <c r="F227">
        <v>1</v>
      </c>
      <c r="G227" t="s">
        <v>617</v>
      </c>
      <c r="H227" t="str">
        <f>HYPERLINK("http://service.sap.com/sap/support/notes/0001889112","0001889112")</f>
        <v>0001889112</v>
      </c>
      <c r="I227" t="s">
        <v>628</v>
      </c>
      <c r="J227">
        <v>1</v>
      </c>
      <c r="K227">
        <v>3</v>
      </c>
    </row>
    <row r="228" spans="1:11" x14ac:dyDescent="0.25">
      <c r="A228" t="s">
        <v>629</v>
      </c>
      <c r="B228" t="str">
        <f>HYPERLINK("http://service.sap.com/sap/support/notes/0001843078","0001843078")</f>
        <v>0001843078</v>
      </c>
      <c r="C228" t="s">
        <v>630</v>
      </c>
      <c r="D228" t="s">
        <v>10</v>
      </c>
      <c r="E228" t="s">
        <v>210</v>
      </c>
      <c r="F228">
        <v>2</v>
      </c>
      <c r="G228" t="s">
        <v>629</v>
      </c>
      <c r="H228" t="str">
        <f>HYPERLINK("http://service.sap.com/sap/support/notes/0001868749","0001868749")</f>
        <v>0001868749</v>
      </c>
      <c r="I228" t="s">
        <v>631</v>
      </c>
      <c r="J228">
        <v>1</v>
      </c>
      <c r="K228">
        <v>3</v>
      </c>
    </row>
    <row r="229" spans="1:11" x14ac:dyDescent="0.25">
      <c r="A229" t="s">
        <v>632</v>
      </c>
      <c r="B229" t="str">
        <f>HYPERLINK("http://service.sap.com/sap/support/notes/0001836199","0001836199")</f>
        <v>0001836199</v>
      </c>
      <c r="C229" t="s">
        <v>633</v>
      </c>
      <c r="D229" t="s">
        <v>10</v>
      </c>
      <c r="E229" t="s">
        <v>210</v>
      </c>
      <c r="F229">
        <v>3</v>
      </c>
      <c r="G229" t="s">
        <v>632</v>
      </c>
      <c r="H229" t="str">
        <f>HYPERLINK("http://service.sap.com/sap/support/notes/0001920421","0001920421")</f>
        <v>0001920421</v>
      </c>
      <c r="I229" t="s">
        <v>634</v>
      </c>
      <c r="J229">
        <v>1</v>
      </c>
      <c r="K229">
        <v>4</v>
      </c>
    </row>
    <row r="230" spans="1:11" x14ac:dyDescent="0.25">
      <c r="A230" t="s">
        <v>635</v>
      </c>
      <c r="B230" t="str">
        <f>HYPERLINK("http://service.sap.com/sap/support/notes/0001856245","0001856245")</f>
        <v>0001856245</v>
      </c>
      <c r="C230" t="s">
        <v>636</v>
      </c>
      <c r="D230" t="s">
        <v>10</v>
      </c>
      <c r="E230" t="s">
        <v>210</v>
      </c>
      <c r="F230">
        <v>1</v>
      </c>
      <c r="G230" t="s">
        <v>635</v>
      </c>
      <c r="H230" t="str">
        <f>HYPERLINK("http://service.sap.com/sap/support/notes/0001874243","0001874243")</f>
        <v>0001874243</v>
      </c>
      <c r="I230" t="s">
        <v>637</v>
      </c>
      <c r="J230">
        <v>1</v>
      </c>
      <c r="K230">
        <v>2</v>
      </c>
    </row>
    <row r="231" spans="1:11" x14ac:dyDescent="0.25">
      <c r="A231" t="s">
        <v>638</v>
      </c>
      <c r="B231" t="str">
        <f>HYPERLINK("http://service.sap.com/sap/support/notes/0001864117","0001864117")</f>
        <v>0001864117</v>
      </c>
      <c r="C231" t="s">
        <v>639</v>
      </c>
      <c r="D231" t="s">
        <v>10</v>
      </c>
      <c r="E231" t="s">
        <v>210</v>
      </c>
      <c r="F231">
        <v>2</v>
      </c>
      <c r="G231" t="s">
        <v>638</v>
      </c>
      <c r="H231" t="str">
        <f>HYPERLINK("http://service.sap.com/sap/support/notes/0001867924","0001867924")</f>
        <v>0001867924</v>
      </c>
      <c r="I231" t="s">
        <v>640</v>
      </c>
      <c r="J231">
        <v>1</v>
      </c>
      <c r="K231">
        <v>3</v>
      </c>
    </row>
    <row r="232" spans="1:11" x14ac:dyDescent="0.25">
      <c r="A232" t="s">
        <v>641</v>
      </c>
      <c r="B232" t="str">
        <f>HYPERLINK("http://service.sap.com/sap/support/notes/0001866018","0001866018")</f>
        <v>0001866018</v>
      </c>
      <c r="C232" t="s">
        <v>642</v>
      </c>
      <c r="D232" t="s">
        <v>10</v>
      </c>
      <c r="E232" t="s">
        <v>210</v>
      </c>
      <c r="F232">
        <v>1</v>
      </c>
      <c r="G232" t="s">
        <v>641</v>
      </c>
      <c r="H232" t="str">
        <f>HYPERLINK("http://service.sap.com/sap/support/notes/0001881156","0001881156")</f>
        <v>0001881156</v>
      </c>
      <c r="I232" t="s">
        <v>642</v>
      </c>
      <c r="J232">
        <v>1</v>
      </c>
      <c r="K232">
        <v>3</v>
      </c>
    </row>
    <row r="233" spans="1:11" x14ac:dyDescent="0.25">
      <c r="A233" t="s">
        <v>643</v>
      </c>
      <c r="B233" t="str">
        <f>HYPERLINK("http://service.sap.com/sap/support/notes/0001836887","0001836887")</f>
        <v>0001836887</v>
      </c>
      <c r="C233" t="s">
        <v>644</v>
      </c>
      <c r="D233" t="s">
        <v>10</v>
      </c>
      <c r="E233" t="s">
        <v>210</v>
      </c>
      <c r="F233">
        <v>5</v>
      </c>
      <c r="G233" t="s">
        <v>643</v>
      </c>
      <c r="H233" t="str">
        <f>HYPERLINK("http://service.sap.com/sap/support/notes/0001895177","0001895177")</f>
        <v>0001895177</v>
      </c>
      <c r="I233" t="s">
        <v>645</v>
      </c>
      <c r="J233">
        <v>3</v>
      </c>
      <c r="K233">
        <v>3</v>
      </c>
    </row>
    <row r="234" spans="1:11" x14ac:dyDescent="0.25">
      <c r="A234" t="s">
        <v>646</v>
      </c>
      <c r="B234" t="str">
        <f>HYPERLINK("http://service.sap.com/sap/support/notes/0001786883","0001786883")</f>
        <v>0001786883</v>
      </c>
      <c r="C234" t="s">
        <v>647</v>
      </c>
      <c r="D234" t="s">
        <v>10</v>
      </c>
      <c r="E234" t="s">
        <v>450</v>
      </c>
      <c r="F234">
        <v>4</v>
      </c>
      <c r="G234" t="s">
        <v>646</v>
      </c>
      <c r="H234" t="str">
        <f>HYPERLINK("http://service.sap.com/sap/support/notes/0001841250","0001841250")</f>
        <v>0001841250</v>
      </c>
      <c r="I234" t="s">
        <v>648</v>
      </c>
      <c r="J234">
        <v>1</v>
      </c>
      <c r="K234">
        <v>3</v>
      </c>
    </row>
    <row r="235" spans="1:11" x14ac:dyDescent="0.25">
      <c r="A235" t="s">
        <v>649</v>
      </c>
      <c r="B235" t="str">
        <f>HYPERLINK("http://service.sap.com/sap/support/notes/0001855713","0001855713")</f>
        <v>0001855713</v>
      </c>
      <c r="C235" t="s">
        <v>650</v>
      </c>
      <c r="D235" t="s">
        <v>10</v>
      </c>
      <c r="E235" t="s">
        <v>217</v>
      </c>
      <c r="F235">
        <v>1</v>
      </c>
      <c r="G235" t="s">
        <v>649</v>
      </c>
      <c r="H235" t="str">
        <f>HYPERLINK("http://service.sap.com/sap/support/notes/0001869198","0001869198")</f>
        <v>0001869198</v>
      </c>
      <c r="I235" t="s">
        <v>651</v>
      </c>
      <c r="J235">
        <v>1</v>
      </c>
      <c r="K235">
        <v>3</v>
      </c>
    </row>
    <row r="236" spans="1:11" x14ac:dyDescent="0.25">
      <c r="A236" t="s">
        <v>652</v>
      </c>
      <c r="B236" t="str">
        <f>HYPERLINK("http://service.sap.com/sap/support/notes/0001853340","0001853340")</f>
        <v>0001853340</v>
      </c>
      <c r="C236" t="s">
        <v>653</v>
      </c>
      <c r="D236" t="s">
        <v>10</v>
      </c>
      <c r="E236" t="s">
        <v>217</v>
      </c>
      <c r="F236">
        <v>3</v>
      </c>
      <c r="G236" t="s">
        <v>652</v>
      </c>
      <c r="H236" t="str">
        <f>HYPERLINK("http://service.sap.com/sap/support/notes/0001897140","0001897140")</f>
        <v>0001897140</v>
      </c>
      <c r="I236" t="s">
        <v>654</v>
      </c>
      <c r="J236">
        <v>1</v>
      </c>
      <c r="K236">
        <v>3</v>
      </c>
    </row>
    <row r="237" spans="1:11" x14ac:dyDescent="0.25">
      <c r="A237" t="s">
        <v>655</v>
      </c>
      <c r="B237" t="str">
        <f>HYPERLINK("http://service.sap.com/sap/support/notes/0001814484","0001814484")</f>
        <v>0001814484</v>
      </c>
      <c r="C237" t="s">
        <v>656</v>
      </c>
      <c r="D237" t="s">
        <v>10</v>
      </c>
      <c r="E237" t="s">
        <v>217</v>
      </c>
      <c r="F237">
        <v>3</v>
      </c>
      <c r="G237" t="s">
        <v>657</v>
      </c>
      <c r="H237" t="str">
        <f>HYPERLINK("http://service.sap.com/sap/support/notes/0001873148","0001873148")</f>
        <v>0001873148</v>
      </c>
      <c r="I237" t="s">
        <v>658</v>
      </c>
      <c r="J237">
        <v>1</v>
      </c>
      <c r="K237">
        <v>3</v>
      </c>
    </row>
    <row r="238" spans="1:11" x14ac:dyDescent="0.25">
      <c r="A238" t="s">
        <v>659</v>
      </c>
      <c r="B238" t="str">
        <f>HYPERLINK("http://service.sap.com/sap/support/notes/0001837309","0001837309")</f>
        <v>0001837309</v>
      </c>
      <c r="C238" t="s">
        <v>660</v>
      </c>
      <c r="D238" t="s">
        <v>10</v>
      </c>
      <c r="E238" t="s">
        <v>217</v>
      </c>
      <c r="F238">
        <v>3</v>
      </c>
      <c r="G238" t="s">
        <v>661</v>
      </c>
      <c r="H238" t="str">
        <f>HYPERLINK("http://service.sap.com/sap/support/notes/0001907706","0001907706")</f>
        <v>0001907706</v>
      </c>
      <c r="I238" t="s">
        <v>662</v>
      </c>
      <c r="J238">
        <v>1</v>
      </c>
      <c r="K238">
        <v>3</v>
      </c>
    </row>
    <row r="239" spans="1:11" x14ac:dyDescent="0.25">
      <c r="A239" t="s">
        <v>659</v>
      </c>
      <c r="B239" t="str">
        <f>HYPERLINK("http://service.sap.com/sap/support/notes/0001837309","0001837309")</f>
        <v>0001837309</v>
      </c>
      <c r="C239" t="s">
        <v>660</v>
      </c>
      <c r="D239" t="s">
        <v>10</v>
      </c>
      <c r="E239" t="s">
        <v>217</v>
      </c>
      <c r="F239">
        <v>3</v>
      </c>
      <c r="G239" t="s">
        <v>659</v>
      </c>
      <c r="H239" t="str">
        <f>HYPERLINK("http://service.sap.com/sap/support/notes/0001916471","0001916471")</f>
        <v>0001916471</v>
      </c>
      <c r="I239" t="s">
        <v>663</v>
      </c>
      <c r="J239">
        <v>1</v>
      </c>
      <c r="K239">
        <v>3</v>
      </c>
    </row>
    <row r="240" spans="1:11" x14ac:dyDescent="0.25">
      <c r="A240" t="s">
        <v>664</v>
      </c>
      <c r="B240" t="str">
        <f>HYPERLINK("http://service.sap.com/sap/support/notes/0001856070","0001856070")</f>
        <v>0001856070</v>
      </c>
      <c r="C240" t="s">
        <v>665</v>
      </c>
      <c r="D240" t="s">
        <v>10</v>
      </c>
      <c r="E240" t="s">
        <v>217</v>
      </c>
      <c r="F240">
        <v>1</v>
      </c>
      <c r="G240" t="s">
        <v>666</v>
      </c>
      <c r="H240" t="str">
        <f>HYPERLINK("http://service.sap.com/sap/support/notes/0001876911","0001876911")</f>
        <v>0001876911</v>
      </c>
      <c r="I240" t="s">
        <v>667</v>
      </c>
      <c r="J240">
        <v>1</v>
      </c>
      <c r="K240">
        <v>3</v>
      </c>
    </row>
    <row r="241" spans="1:11" x14ac:dyDescent="0.25">
      <c r="A241" t="s">
        <v>668</v>
      </c>
      <c r="B241" t="str">
        <f>HYPERLINK("http://service.sap.com/sap/support/notes/0001815894","0001815894")</f>
        <v>0001815894</v>
      </c>
      <c r="C241" t="s">
        <v>669</v>
      </c>
      <c r="D241" t="s">
        <v>10</v>
      </c>
      <c r="E241" t="s">
        <v>670</v>
      </c>
      <c r="F241">
        <v>1</v>
      </c>
      <c r="G241" t="s">
        <v>668</v>
      </c>
      <c r="H241" t="str">
        <f>HYPERLINK("http://service.sap.com/sap/support/notes/0001877314","0001877314")</f>
        <v>0001877314</v>
      </c>
      <c r="I241" t="s">
        <v>671</v>
      </c>
      <c r="J241">
        <v>1</v>
      </c>
      <c r="K241">
        <v>2</v>
      </c>
    </row>
    <row r="242" spans="1:11" x14ac:dyDescent="0.25">
      <c r="A242" t="s">
        <v>672</v>
      </c>
      <c r="B242" t="str">
        <f>HYPERLINK("http://service.sap.com/sap/support/notes/0001502958","0001502958")</f>
        <v>0001502958</v>
      </c>
      <c r="C242" t="s">
        <v>673</v>
      </c>
      <c r="D242" t="s">
        <v>10</v>
      </c>
      <c r="E242" t="s">
        <v>340</v>
      </c>
      <c r="F242">
        <v>2</v>
      </c>
      <c r="G242" t="s">
        <v>672</v>
      </c>
      <c r="H242" t="str">
        <f>HYPERLINK("http://service.sap.com/sap/support/notes/0001900517","0001900517")</f>
        <v>0001900517</v>
      </c>
      <c r="I242" t="s">
        <v>674</v>
      </c>
      <c r="J242">
        <v>1</v>
      </c>
      <c r="K242">
        <v>3</v>
      </c>
    </row>
    <row r="243" spans="1:11" x14ac:dyDescent="0.25">
      <c r="A243" t="s">
        <v>675</v>
      </c>
      <c r="B243" t="str">
        <f>HYPERLINK("http://service.sap.com/sap/support/notes/0001837756","0001837756")</f>
        <v>0001837756</v>
      </c>
      <c r="C243" t="s">
        <v>676</v>
      </c>
      <c r="D243" t="s">
        <v>10</v>
      </c>
      <c r="E243" t="s">
        <v>573</v>
      </c>
      <c r="F243">
        <v>3</v>
      </c>
      <c r="G243" t="s">
        <v>677</v>
      </c>
      <c r="H243" t="str">
        <f>HYPERLINK("http://service.sap.com/sap/support/notes/0001876259","0001876259")</f>
        <v>0001876259</v>
      </c>
      <c r="I243" t="s">
        <v>678</v>
      </c>
      <c r="J243">
        <v>1</v>
      </c>
      <c r="K243">
        <v>4</v>
      </c>
    </row>
    <row r="244" spans="1:11" x14ac:dyDescent="0.25">
      <c r="A244" t="s">
        <v>679</v>
      </c>
      <c r="B244" t="str">
        <f>HYPERLINK("http://service.sap.com/sap/support/notes/0001753212","0001753212")</f>
        <v>0001753212</v>
      </c>
      <c r="C244" t="s">
        <v>680</v>
      </c>
      <c r="D244" t="s">
        <v>681</v>
      </c>
      <c r="E244" t="s">
        <v>546</v>
      </c>
      <c r="F244">
        <v>3</v>
      </c>
      <c r="G244" t="s">
        <v>679</v>
      </c>
      <c r="H244" t="str">
        <f>HYPERLINK("http://service.sap.com/sap/support/notes/0001791231","0001791231")</f>
        <v>0001791231</v>
      </c>
      <c r="I244" t="s">
        <v>682</v>
      </c>
      <c r="J244">
        <v>1</v>
      </c>
      <c r="K244">
        <v>3</v>
      </c>
    </row>
    <row r="245" spans="1:11" x14ac:dyDescent="0.25">
      <c r="A245" t="s">
        <v>679</v>
      </c>
      <c r="B245" t="str">
        <f>HYPERLINK("http://service.sap.com/sap/support/notes/0001826101","0001826101")</f>
        <v>0001826101</v>
      </c>
      <c r="C245" t="s">
        <v>683</v>
      </c>
      <c r="D245" t="s">
        <v>10</v>
      </c>
      <c r="E245" t="s">
        <v>334</v>
      </c>
      <c r="F245">
        <v>4</v>
      </c>
      <c r="G245" t="s">
        <v>679</v>
      </c>
      <c r="H245" t="str">
        <f>HYPERLINK("http://service.sap.com/sap/support/notes/0001872410","0001872410")</f>
        <v>0001872410</v>
      </c>
      <c r="I245" t="s">
        <v>684</v>
      </c>
      <c r="J245">
        <v>1</v>
      </c>
      <c r="K245">
        <v>3</v>
      </c>
    </row>
    <row r="246" spans="1:11" x14ac:dyDescent="0.25">
      <c r="A246" t="s">
        <v>685</v>
      </c>
      <c r="B246" t="str">
        <f>HYPERLINK("http://service.sap.com/sap/support/notes/0001809587","0001809587")</f>
        <v>0001809587</v>
      </c>
      <c r="C246" t="s">
        <v>686</v>
      </c>
      <c r="D246" t="s">
        <v>10</v>
      </c>
      <c r="E246" t="s">
        <v>277</v>
      </c>
      <c r="F246">
        <v>1</v>
      </c>
      <c r="G246" t="s">
        <v>685</v>
      </c>
      <c r="H246" t="str">
        <f>HYPERLINK("http://service.sap.com/sap/support/notes/0001860641","0001860641")</f>
        <v>0001860641</v>
      </c>
      <c r="I246" t="s">
        <v>687</v>
      </c>
      <c r="J246">
        <v>1</v>
      </c>
      <c r="K246">
        <v>3</v>
      </c>
    </row>
    <row r="247" spans="1:11" x14ac:dyDescent="0.25">
      <c r="A247" t="s">
        <v>688</v>
      </c>
      <c r="B247" t="str">
        <f>HYPERLINK("http://service.sap.com/sap/support/notes/0001794453","0001794453")</f>
        <v>0001794453</v>
      </c>
      <c r="C247" t="s">
        <v>689</v>
      </c>
      <c r="D247" t="s">
        <v>10</v>
      </c>
      <c r="E247" t="s">
        <v>573</v>
      </c>
      <c r="F247">
        <v>3</v>
      </c>
      <c r="G247" t="s">
        <v>688</v>
      </c>
      <c r="H247" t="str">
        <f>HYPERLINK("http://service.sap.com/sap/support/notes/0001900232","0001900232")</f>
        <v>0001900232</v>
      </c>
      <c r="I247" t="s">
        <v>690</v>
      </c>
      <c r="J247">
        <v>1</v>
      </c>
      <c r="K247">
        <v>3</v>
      </c>
    </row>
    <row r="248" spans="1:11" x14ac:dyDescent="0.25">
      <c r="A248" t="s">
        <v>691</v>
      </c>
      <c r="B248" t="str">
        <f>HYPERLINK("http://service.sap.com/sap/support/notes/0001700761","0001700761")</f>
        <v>0001700761</v>
      </c>
      <c r="C248" t="s">
        <v>692</v>
      </c>
      <c r="D248" t="s">
        <v>10</v>
      </c>
      <c r="E248" t="s">
        <v>532</v>
      </c>
      <c r="F248">
        <v>3</v>
      </c>
      <c r="G248" t="s">
        <v>691</v>
      </c>
      <c r="H248" t="str">
        <f>HYPERLINK("http://service.sap.com/sap/support/notes/0001871931","0001871931")</f>
        <v>0001871931</v>
      </c>
      <c r="I248" t="s">
        <v>693</v>
      </c>
      <c r="J248">
        <v>1</v>
      </c>
      <c r="K248">
        <v>2</v>
      </c>
    </row>
    <row r="249" spans="1:11" x14ac:dyDescent="0.25">
      <c r="A249" t="s">
        <v>694</v>
      </c>
      <c r="B249" t="str">
        <f>HYPERLINK("http://service.sap.com/sap/support/notes/0001852639","0001852639")</f>
        <v>0001852639</v>
      </c>
      <c r="C249" t="s">
        <v>695</v>
      </c>
      <c r="D249" t="s">
        <v>10</v>
      </c>
      <c r="E249" t="s">
        <v>532</v>
      </c>
      <c r="F249">
        <v>3</v>
      </c>
      <c r="G249" t="s">
        <v>694</v>
      </c>
      <c r="H249" t="str">
        <f>HYPERLINK("http://service.sap.com/sap/support/notes/0001880539","0001880539")</f>
        <v>0001880539</v>
      </c>
      <c r="I249" t="s">
        <v>696</v>
      </c>
      <c r="J249">
        <v>1</v>
      </c>
      <c r="K249">
        <v>3</v>
      </c>
    </row>
    <row r="250" spans="1:11" x14ac:dyDescent="0.25">
      <c r="A250" t="s">
        <v>694</v>
      </c>
      <c r="B250" t="str">
        <f>HYPERLINK("http://service.sap.com/sap/support/notes/0001857406","0001857406")</f>
        <v>0001857406</v>
      </c>
      <c r="C250" t="s">
        <v>697</v>
      </c>
      <c r="D250" t="s">
        <v>10</v>
      </c>
      <c r="E250" t="s">
        <v>532</v>
      </c>
      <c r="F250">
        <v>4</v>
      </c>
      <c r="G250" t="s">
        <v>694</v>
      </c>
      <c r="H250" t="str">
        <f>HYPERLINK("http://service.sap.com/sap/support/notes/0001877987","0001877987")</f>
        <v>0001877987</v>
      </c>
      <c r="I250" t="s">
        <v>698</v>
      </c>
      <c r="J250">
        <v>1</v>
      </c>
      <c r="K250">
        <v>2</v>
      </c>
    </row>
    <row r="251" spans="1:11" x14ac:dyDescent="0.25">
      <c r="A251" t="s">
        <v>694</v>
      </c>
      <c r="B251" t="str">
        <f>HYPERLINK("http://service.sap.com/sap/support/notes/0001857406","0001857406")</f>
        <v>0001857406</v>
      </c>
      <c r="C251" t="s">
        <v>697</v>
      </c>
      <c r="D251" t="s">
        <v>10</v>
      </c>
      <c r="E251" t="s">
        <v>532</v>
      </c>
      <c r="F251">
        <v>4</v>
      </c>
      <c r="G251" t="s">
        <v>694</v>
      </c>
      <c r="H251" t="str">
        <f>HYPERLINK("http://service.sap.com/sap/support/notes/0001877372","0001877372")</f>
        <v>0001877372</v>
      </c>
      <c r="I251" t="s">
        <v>699</v>
      </c>
      <c r="J251">
        <v>1</v>
      </c>
      <c r="K251">
        <v>3</v>
      </c>
    </row>
    <row r="252" spans="1:11" x14ac:dyDescent="0.25">
      <c r="A252" t="s">
        <v>700</v>
      </c>
      <c r="B252" t="str">
        <f>HYPERLINK("http://service.sap.com/sap/support/notes/0001810525","0001810525")</f>
        <v>0001810525</v>
      </c>
      <c r="C252" t="s">
        <v>701</v>
      </c>
      <c r="D252" t="s">
        <v>10</v>
      </c>
      <c r="E252" t="s">
        <v>331</v>
      </c>
      <c r="F252">
        <v>1</v>
      </c>
      <c r="G252" t="s">
        <v>700</v>
      </c>
      <c r="H252" t="str">
        <f>HYPERLINK("http://service.sap.com/sap/support/notes/0001811585","0001811585")</f>
        <v>0001811585</v>
      </c>
      <c r="I252" t="s">
        <v>701</v>
      </c>
      <c r="J252">
        <v>1</v>
      </c>
      <c r="K252">
        <v>3</v>
      </c>
    </row>
    <row r="253" spans="1:11" x14ac:dyDescent="0.25">
      <c r="A253" t="s">
        <v>529</v>
      </c>
      <c r="B253" t="str">
        <f>HYPERLINK("http://service.sap.com/sap/support/notes/0001786788","0001786788")</f>
        <v>0001786788</v>
      </c>
      <c r="C253" t="s">
        <v>702</v>
      </c>
      <c r="D253" t="s">
        <v>10</v>
      </c>
      <c r="E253" t="s">
        <v>563</v>
      </c>
      <c r="F253">
        <v>1</v>
      </c>
      <c r="G253" t="s">
        <v>529</v>
      </c>
      <c r="H253" t="str">
        <f>HYPERLINK("http://service.sap.com/sap/support/notes/0001918893","0001918893")</f>
        <v>0001918893</v>
      </c>
      <c r="I253" t="s">
        <v>703</v>
      </c>
      <c r="J253">
        <v>1</v>
      </c>
      <c r="K253">
        <v>2</v>
      </c>
    </row>
    <row r="254" spans="1:11" x14ac:dyDescent="0.25">
      <c r="A254" t="s">
        <v>529</v>
      </c>
      <c r="B254" t="str">
        <f>HYPERLINK("http://service.sap.com/sap/support/notes/0001786788","0001786788")</f>
        <v>0001786788</v>
      </c>
      <c r="C254" t="s">
        <v>702</v>
      </c>
      <c r="D254" t="s">
        <v>10</v>
      </c>
      <c r="E254" t="s">
        <v>563</v>
      </c>
      <c r="F254">
        <v>1</v>
      </c>
      <c r="G254" t="s">
        <v>529</v>
      </c>
      <c r="H254" t="str">
        <f>HYPERLINK("http://service.sap.com/sap/support/notes/0001919177","0001919177")</f>
        <v>0001919177</v>
      </c>
      <c r="I254" t="s">
        <v>703</v>
      </c>
      <c r="J254">
        <v>1</v>
      </c>
      <c r="K254">
        <v>2</v>
      </c>
    </row>
    <row r="255" spans="1:11" x14ac:dyDescent="0.25">
      <c r="A255" t="s">
        <v>529</v>
      </c>
      <c r="B255" t="str">
        <f>HYPERLINK("http://service.sap.com/sap/support/notes/0001793473","0001793473")</f>
        <v>0001793473</v>
      </c>
      <c r="C255" t="s">
        <v>704</v>
      </c>
      <c r="D255" t="s">
        <v>10</v>
      </c>
      <c r="E255" t="s">
        <v>563</v>
      </c>
      <c r="F255">
        <v>1</v>
      </c>
      <c r="G255" t="s">
        <v>529</v>
      </c>
      <c r="H255" t="str">
        <f>HYPERLINK("http://service.sap.com/sap/support/notes/0001881589","0001881589")</f>
        <v>0001881589</v>
      </c>
      <c r="I255" t="s">
        <v>705</v>
      </c>
      <c r="J255">
        <v>1</v>
      </c>
      <c r="K255">
        <v>3</v>
      </c>
    </row>
    <row r="256" spans="1:11" x14ac:dyDescent="0.25">
      <c r="A256" t="s">
        <v>529</v>
      </c>
      <c r="B256" t="str">
        <f>HYPERLINK("http://service.sap.com/sap/support/notes/0001800096","0001800096")</f>
        <v>0001800096</v>
      </c>
      <c r="C256" t="s">
        <v>706</v>
      </c>
      <c r="D256" t="s">
        <v>10</v>
      </c>
      <c r="E256" t="s">
        <v>563</v>
      </c>
      <c r="F256">
        <v>3</v>
      </c>
      <c r="G256" t="s">
        <v>529</v>
      </c>
      <c r="H256" t="str">
        <f>HYPERLINK("http://service.sap.com/sap/support/notes/0001848358","0001848358")</f>
        <v>0001848358</v>
      </c>
      <c r="I256" t="s">
        <v>707</v>
      </c>
      <c r="J256">
        <v>1</v>
      </c>
      <c r="K256">
        <v>3</v>
      </c>
    </row>
    <row r="257" spans="1:11" x14ac:dyDescent="0.25">
      <c r="A257" t="s">
        <v>529</v>
      </c>
      <c r="B257" t="str">
        <f>HYPERLINK("http://service.sap.com/sap/support/notes/0001810080","0001810080")</f>
        <v>0001810080</v>
      </c>
      <c r="C257" t="s">
        <v>708</v>
      </c>
      <c r="D257" t="s">
        <v>10</v>
      </c>
      <c r="E257" t="s">
        <v>525</v>
      </c>
      <c r="F257">
        <v>2</v>
      </c>
      <c r="G257" t="s">
        <v>529</v>
      </c>
      <c r="H257" t="str">
        <f>HYPERLINK("http://service.sap.com/sap/support/notes/0001917250","0001917250")</f>
        <v>0001917250</v>
      </c>
      <c r="I257" t="s">
        <v>709</v>
      </c>
      <c r="J257">
        <v>1</v>
      </c>
      <c r="K257">
        <v>3</v>
      </c>
    </row>
    <row r="258" spans="1:11" x14ac:dyDescent="0.25">
      <c r="A258" t="s">
        <v>529</v>
      </c>
      <c r="B258" t="str">
        <f>HYPERLINK("http://service.sap.com/sap/support/notes/0001810080","0001810080")</f>
        <v>0001810080</v>
      </c>
      <c r="C258" t="s">
        <v>708</v>
      </c>
      <c r="D258" t="s">
        <v>10</v>
      </c>
      <c r="E258" t="s">
        <v>525</v>
      </c>
      <c r="F258">
        <v>2</v>
      </c>
      <c r="G258" t="s">
        <v>529</v>
      </c>
      <c r="H258" t="str">
        <f>HYPERLINK("http://service.sap.com/sap/support/notes/0001917040","0001917040")</f>
        <v>0001917040</v>
      </c>
      <c r="I258" t="s">
        <v>709</v>
      </c>
      <c r="J258">
        <v>1</v>
      </c>
      <c r="K258">
        <v>3</v>
      </c>
    </row>
    <row r="259" spans="1:11" x14ac:dyDescent="0.25">
      <c r="A259" t="s">
        <v>529</v>
      </c>
      <c r="B259" t="str">
        <f>HYPERLINK("http://service.sap.com/sap/support/notes/0001821424","0001821424")</f>
        <v>0001821424</v>
      </c>
      <c r="C259" t="s">
        <v>710</v>
      </c>
      <c r="D259" t="s">
        <v>10</v>
      </c>
      <c r="E259" t="s">
        <v>573</v>
      </c>
      <c r="F259">
        <v>1</v>
      </c>
      <c r="G259" t="s">
        <v>529</v>
      </c>
      <c r="H259" t="str">
        <f>HYPERLINK("http://service.sap.com/sap/support/notes/0001896211","0001896211")</f>
        <v>0001896211</v>
      </c>
      <c r="I259" t="s">
        <v>711</v>
      </c>
      <c r="J259">
        <v>1</v>
      </c>
      <c r="K259">
        <v>4</v>
      </c>
    </row>
    <row r="260" spans="1:11" x14ac:dyDescent="0.25">
      <c r="A260" t="s">
        <v>529</v>
      </c>
      <c r="B260" t="str">
        <f>HYPERLINK("http://service.sap.com/sap/support/notes/0001833971","0001833971")</f>
        <v>0001833971</v>
      </c>
      <c r="C260" t="s">
        <v>712</v>
      </c>
      <c r="D260" t="s">
        <v>10</v>
      </c>
      <c r="E260" t="s">
        <v>573</v>
      </c>
      <c r="F260">
        <v>3</v>
      </c>
      <c r="G260" t="s">
        <v>529</v>
      </c>
      <c r="H260" t="str">
        <f>HYPERLINK("http://service.sap.com/sap/support/notes/0001873610","0001873610")</f>
        <v>0001873610</v>
      </c>
      <c r="I260" t="s">
        <v>713</v>
      </c>
      <c r="J260">
        <v>1</v>
      </c>
      <c r="K260">
        <v>3</v>
      </c>
    </row>
    <row r="261" spans="1:11" x14ac:dyDescent="0.25">
      <c r="A261" t="s">
        <v>529</v>
      </c>
      <c r="B261" t="str">
        <f>HYPERLINK("http://service.sap.com/sap/support/notes/0001833971","0001833971")</f>
        <v>0001833971</v>
      </c>
      <c r="C261" t="s">
        <v>712</v>
      </c>
      <c r="D261" t="s">
        <v>10</v>
      </c>
      <c r="E261" t="s">
        <v>573</v>
      </c>
      <c r="F261">
        <v>3</v>
      </c>
      <c r="G261" t="s">
        <v>529</v>
      </c>
      <c r="H261" t="str">
        <f>HYPERLINK("http://service.sap.com/sap/support/notes/0001873611","0001873611")</f>
        <v>0001873611</v>
      </c>
      <c r="I261" t="s">
        <v>714</v>
      </c>
      <c r="J261">
        <v>1</v>
      </c>
      <c r="K261">
        <v>3</v>
      </c>
    </row>
    <row r="262" spans="1:11" x14ac:dyDescent="0.25">
      <c r="A262" t="s">
        <v>529</v>
      </c>
      <c r="B262" t="str">
        <f>HYPERLINK("http://service.sap.com/sap/support/notes/0001855799","0001855799")</f>
        <v>0001855799</v>
      </c>
      <c r="C262" t="s">
        <v>715</v>
      </c>
      <c r="D262" t="s">
        <v>10</v>
      </c>
      <c r="E262" t="s">
        <v>277</v>
      </c>
      <c r="F262">
        <v>1</v>
      </c>
      <c r="G262" t="s">
        <v>529</v>
      </c>
      <c r="H262" t="str">
        <f>HYPERLINK("http://service.sap.com/sap/support/notes/0001904671","0001904671")</f>
        <v>0001904671</v>
      </c>
      <c r="I262" t="s">
        <v>716</v>
      </c>
      <c r="J262">
        <v>1</v>
      </c>
      <c r="K262">
        <v>2</v>
      </c>
    </row>
    <row r="263" spans="1:11" x14ac:dyDescent="0.25">
      <c r="A263" t="s">
        <v>717</v>
      </c>
      <c r="B263" t="str">
        <f>HYPERLINK("http://service.sap.com/sap/support/notes/0001846687","0001846687")</f>
        <v>0001846687</v>
      </c>
      <c r="C263" t="s">
        <v>718</v>
      </c>
      <c r="D263" t="s">
        <v>10</v>
      </c>
      <c r="E263" t="s">
        <v>532</v>
      </c>
      <c r="F263">
        <v>2</v>
      </c>
      <c r="G263" t="s">
        <v>717</v>
      </c>
      <c r="H263" t="str">
        <f>HYPERLINK("http://service.sap.com/sap/support/notes/0001915489","0001915489")</f>
        <v>0001915489</v>
      </c>
      <c r="I263" t="s">
        <v>719</v>
      </c>
      <c r="J263">
        <v>1</v>
      </c>
      <c r="K263">
        <v>3</v>
      </c>
    </row>
    <row r="264" spans="1:11" x14ac:dyDescent="0.25">
      <c r="A264" t="s">
        <v>717</v>
      </c>
      <c r="B264" t="str">
        <f>HYPERLINK("http://service.sap.com/sap/support/notes/0001861234","0001861234")</f>
        <v>0001861234</v>
      </c>
      <c r="C264" t="s">
        <v>720</v>
      </c>
      <c r="D264" t="s">
        <v>10</v>
      </c>
      <c r="E264" t="s">
        <v>277</v>
      </c>
      <c r="F264">
        <v>2</v>
      </c>
      <c r="G264" t="s">
        <v>717</v>
      </c>
      <c r="H264" t="str">
        <f>HYPERLINK("http://service.sap.com/sap/support/notes/0001887858","0001887858")</f>
        <v>0001887858</v>
      </c>
      <c r="I264" t="s">
        <v>721</v>
      </c>
      <c r="J264">
        <v>1</v>
      </c>
      <c r="K264">
        <v>3</v>
      </c>
    </row>
    <row r="265" spans="1:11" x14ac:dyDescent="0.25">
      <c r="A265" t="s">
        <v>722</v>
      </c>
      <c r="B265" t="str">
        <f>HYPERLINK("http://service.sap.com/sap/support/notes/0001849758","0001849758")</f>
        <v>0001849758</v>
      </c>
      <c r="C265" t="s">
        <v>723</v>
      </c>
      <c r="D265" t="s">
        <v>10</v>
      </c>
      <c r="E265" t="s">
        <v>532</v>
      </c>
      <c r="F265">
        <v>6</v>
      </c>
      <c r="G265" t="s">
        <v>724</v>
      </c>
      <c r="H265" t="str">
        <f>HYPERLINK("http://service.sap.com/sap/support/notes/0001880477","0001880477")</f>
        <v>0001880477</v>
      </c>
      <c r="I265" t="s">
        <v>725</v>
      </c>
      <c r="J265">
        <v>1</v>
      </c>
      <c r="K265">
        <v>3</v>
      </c>
    </row>
    <row r="266" spans="1:11" x14ac:dyDescent="0.25">
      <c r="A266" t="s">
        <v>722</v>
      </c>
      <c r="B266" t="str">
        <f>HYPERLINK("http://service.sap.com/sap/support/notes/0001849939","0001849939")</f>
        <v>0001849939</v>
      </c>
      <c r="C266" t="s">
        <v>726</v>
      </c>
      <c r="D266" t="s">
        <v>10</v>
      </c>
      <c r="E266" t="s">
        <v>277</v>
      </c>
      <c r="F266">
        <v>1</v>
      </c>
      <c r="G266" t="s">
        <v>722</v>
      </c>
      <c r="H266" t="str">
        <f>HYPERLINK("http://service.sap.com/sap/support/notes/0001905320","0001905320")</f>
        <v>0001905320</v>
      </c>
      <c r="I266" t="s">
        <v>727</v>
      </c>
      <c r="J266">
        <v>1</v>
      </c>
      <c r="K266">
        <v>2</v>
      </c>
    </row>
    <row r="267" spans="1:11" x14ac:dyDescent="0.25">
      <c r="A267" t="s">
        <v>722</v>
      </c>
      <c r="B267" t="str">
        <f>HYPERLINK("http://service.sap.com/sap/support/notes/0001874209","0001874209")</f>
        <v>0001874209</v>
      </c>
      <c r="C267" t="s">
        <v>728</v>
      </c>
      <c r="D267" t="s">
        <v>10</v>
      </c>
      <c r="E267" t="s">
        <v>532</v>
      </c>
      <c r="F267">
        <v>1</v>
      </c>
      <c r="G267" t="s">
        <v>722</v>
      </c>
      <c r="H267" t="str">
        <f>HYPERLINK("http://service.sap.com/sap/support/notes/0001897664","0001897664")</f>
        <v>0001897664</v>
      </c>
      <c r="I267" t="s">
        <v>729</v>
      </c>
      <c r="J267">
        <v>1</v>
      </c>
      <c r="K267">
        <v>3</v>
      </c>
    </row>
    <row r="268" spans="1:11" x14ac:dyDescent="0.25">
      <c r="A268" t="s">
        <v>722</v>
      </c>
      <c r="B268" t="str">
        <f>HYPERLINK("http://service.sap.com/sap/support/notes/0001874209","0001874209")</f>
        <v>0001874209</v>
      </c>
      <c r="C268" t="s">
        <v>728</v>
      </c>
      <c r="D268" t="s">
        <v>10</v>
      </c>
      <c r="E268" t="s">
        <v>532</v>
      </c>
      <c r="F268">
        <v>1</v>
      </c>
      <c r="G268" t="s">
        <v>722</v>
      </c>
      <c r="H268" t="str">
        <f>HYPERLINK("http://service.sap.com/sap/support/notes/0001904095","0001904095")</f>
        <v>0001904095</v>
      </c>
      <c r="I268" t="s">
        <v>730</v>
      </c>
      <c r="J268">
        <v>1</v>
      </c>
      <c r="K268">
        <v>3</v>
      </c>
    </row>
    <row r="269" spans="1:11" x14ac:dyDescent="0.25">
      <c r="A269" t="s">
        <v>731</v>
      </c>
      <c r="B269" t="str">
        <f>HYPERLINK("http://service.sap.com/sap/support/notes/0001864441","0001864441")</f>
        <v>0001864441</v>
      </c>
      <c r="C269" t="s">
        <v>732</v>
      </c>
      <c r="D269" t="s">
        <v>10</v>
      </c>
      <c r="E269" t="s">
        <v>532</v>
      </c>
      <c r="F269">
        <v>2</v>
      </c>
      <c r="G269" t="s">
        <v>731</v>
      </c>
      <c r="H269" t="str">
        <f>HYPERLINK("http://service.sap.com/sap/support/notes/0001880902","0001880902")</f>
        <v>0001880902</v>
      </c>
      <c r="I269" t="s">
        <v>733</v>
      </c>
      <c r="J269">
        <v>1</v>
      </c>
      <c r="K269">
        <v>3</v>
      </c>
    </row>
    <row r="270" spans="1:11" x14ac:dyDescent="0.25">
      <c r="A270" t="s">
        <v>731</v>
      </c>
      <c r="B270" t="str">
        <f>HYPERLINK("http://service.sap.com/sap/support/notes/0001864441","0001864441")</f>
        <v>0001864441</v>
      </c>
      <c r="C270" t="s">
        <v>732</v>
      </c>
      <c r="D270" t="s">
        <v>10</v>
      </c>
      <c r="E270" t="s">
        <v>532</v>
      </c>
      <c r="F270">
        <v>2</v>
      </c>
      <c r="G270" t="s">
        <v>731</v>
      </c>
      <c r="H270" t="str">
        <f>HYPERLINK("http://service.sap.com/sap/support/notes/0001903396","0001903396")</f>
        <v>0001903396</v>
      </c>
      <c r="I270" t="s">
        <v>734</v>
      </c>
      <c r="J270">
        <v>1</v>
      </c>
      <c r="K270">
        <v>3</v>
      </c>
    </row>
    <row r="271" spans="1:11" x14ac:dyDescent="0.25">
      <c r="A271" t="s">
        <v>731</v>
      </c>
      <c r="B271" t="str">
        <f>HYPERLINK("http://service.sap.com/sap/support/notes/0001864441","0001864441")</f>
        <v>0001864441</v>
      </c>
      <c r="C271" t="s">
        <v>732</v>
      </c>
      <c r="D271" t="s">
        <v>10</v>
      </c>
      <c r="E271" t="s">
        <v>532</v>
      </c>
      <c r="F271">
        <v>2</v>
      </c>
      <c r="G271" t="s">
        <v>731</v>
      </c>
      <c r="H271" t="str">
        <f>HYPERLINK("http://service.sap.com/sap/support/notes/0001909874","0001909874")</f>
        <v>0001909874</v>
      </c>
      <c r="I271" t="s">
        <v>735</v>
      </c>
      <c r="J271">
        <v>1</v>
      </c>
      <c r="K271">
        <v>2</v>
      </c>
    </row>
    <row r="272" spans="1:11" x14ac:dyDescent="0.25">
      <c r="A272" t="s">
        <v>736</v>
      </c>
      <c r="B272" t="str">
        <f>HYPERLINK("http://service.sap.com/sap/support/notes/0001866245","0001866245")</f>
        <v>0001866245</v>
      </c>
      <c r="C272" t="s">
        <v>737</v>
      </c>
      <c r="D272" t="s">
        <v>10</v>
      </c>
      <c r="E272" t="s">
        <v>532</v>
      </c>
      <c r="F272">
        <v>6</v>
      </c>
      <c r="G272" t="s">
        <v>736</v>
      </c>
      <c r="H272" t="str">
        <f>HYPERLINK("http://service.sap.com/sap/support/notes/0001849164","0001849164")</f>
        <v>0001849164</v>
      </c>
      <c r="I272" t="s">
        <v>738</v>
      </c>
      <c r="J272">
        <v>9</v>
      </c>
      <c r="K272">
        <v>3</v>
      </c>
    </row>
    <row r="273" spans="1:11" x14ac:dyDescent="0.25">
      <c r="A273" t="s">
        <v>736</v>
      </c>
      <c r="B273" t="str">
        <f>HYPERLINK("http://service.sap.com/sap/support/notes/0001866245","0001866245")</f>
        <v>0001866245</v>
      </c>
      <c r="C273" t="s">
        <v>737</v>
      </c>
      <c r="D273" t="s">
        <v>10</v>
      </c>
      <c r="E273" t="s">
        <v>337</v>
      </c>
      <c r="F273">
        <v>6</v>
      </c>
      <c r="G273" t="s">
        <v>736</v>
      </c>
      <c r="H273" t="str">
        <f>HYPERLINK("http://service.sap.com/sap/support/notes/0001849164","0001849164")</f>
        <v>0001849164</v>
      </c>
      <c r="I273" t="s">
        <v>738</v>
      </c>
      <c r="J273">
        <v>9</v>
      </c>
      <c r="K273">
        <v>3</v>
      </c>
    </row>
    <row r="274" spans="1:11" x14ac:dyDescent="0.25">
      <c r="A274" t="s">
        <v>739</v>
      </c>
      <c r="B274" t="str">
        <f>HYPERLINK("http://service.sap.com/sap/support/notes/0001805773","0001805773")</f>
        <v>0001805773</v>
      </c>
      <c r="C274" t="s">
        <v>740</v>
      </c>
      <c r="D274" t="s">
        <v>10</v>
      </c>
      <c r="E274" t="s">
        <v>532</v>
      </c>
      <c r="F274">
        <v>3</v>
      </c>
      <c r="G274" t="s">
        <v>739</v>
      </c>
      <c r="H274" t="str">
        <f>HYPERLINK("http://service.sap.com/sap/support/notes/0001866066","0001866066")</f>
        <v>0001866066</v>
      </c>
      <c r="I274" t="s">
        <v>741</v>
      </c>
      <c r="J274">
        <v>2</v>
      </c>
      <c r="K274">
        <v>3</v>
      </c>
    </row>
    <row r="275" spans="1:11" x14ac:dyDescent="0.25">
      <c r="A275" t="s">
        <v>739</v>
      </c>
      <c r="B275" t="str">
        <f>HYPERLINK("http://service.sap.com/sap/support/notes/0001863430","0001863430")</f>
        <v>0001863430</v>
      </c>
      <c r="C275" t="s">
        <v>742</v>
      </c>
      <c r="D275" t="s">
        <v>10</v>
      </c>
      <c r="E275" t="s">
        <v>277</v>
      </c>
      <c r="F275">
        <v>2</v>
      </c>
      <c r="G275" t="s">
        <v>739</v>
      </c>
      <c r="H275" t="str">
        <f>HYPERLINK("http://service.sap.com/sap/support/notes/0001866066","0001866066")</f>
        <v>0001866066</v>
      </c>
      <c r="I275" t="s">
        <v>741</v>
      </c>
      <c r="J275">
        <v>1</v>
      </c>
      <c r="K275">
        <v>3</v>
      </c>
    </row>
    <row r="276" spans="1:11" x14ac:dyDescent="0.25">
      <c r="A276" t="s">
        <v>743</v>
      </c>
      <c r="B276" t="str">
        <f>HYPERLINK("http://service.sap.com/sap/support/notes/0001805606","0001805606")</f>
        <v>0001805606</v>
      </c>
      <c r="C276" t="s">
        <v>744</v>
      </c>
      <c r="D276" t="s">
        <v>10</v>
      </c>
      <c r="E276" t="s">
        <v>525</v>
      </c>
      <c r="F276">
        <v>7</v>
      </c>
      <c r="G276" t="s">
        <v>743</v>
      </c>
      <c r="H276" t="str">
        <f>HYPERLINK("http://service.sap.com/sap/support/notes/0001807975","0001807975")</f>
        <v>0001807975</v>
      </c>
      <c r="I276" t="s">
        <v>745</v>
      </c>
      <c r="J276">
        <v>1</v>
      </c>
      <c r="K276">
        <v>3</v>
      </c>
    </row>
    <row r="277" spans="1:11" x14ac:dyDescent="0.25">
      <c r="A277" t="s">
        <v>724</v>
      </c>
      <c r="B277" t="str">
        <f>HYPERLINK("http://service.sap.com/sap/support/notes/0001775734","0001775734")</f>
        <v>0001775734</v>
      </c>
      <c r="C277" t="s">
        <v>746</v>
      </c>
      <c r="D277" t="s">
        <v>10</v>
      </c>
      <c r="E277" t="s">
        <v>546</v>
      </c>
      <c r="F277">
        <v>2</v>
      </c>
      <c r="G277" t="s">
        <v>747</v>
      </c>
      <c r="H277" t="str">
        <f>HYPERLINK("http://service.sap.com/sap/support/notes/0001781377","0001781377")</f>
        <v>0001781377</v>
      </c>
      <c r="I277" t="s">
        <v>748</v>
      </c>
      <c r="J277">
        <v>1</v>
      </c>
      <c r="K277">
        <v>2</v>
      </c>
    </row>
    <row r="278" spans="1:11" x14ac:dyDescent="0.25">
      <c r="A278" t="s">
        <v>724</v>
      </c>
      <c r="B278" t="str">
        <f>HYPERLINK("http://service.sap.com/sap/support/notes/0001819098","0001819098")</f>
        <v>0001819098</v>
      </c>
      <c r="C278" t="s">
        <v>749</v>
      </c>
      <c r="D278" t="s">
        <v>10</v>
      </c>
      <c r="E278" t="s">
        <v>277</v>
      </c>
      <c r="F278">
        <v>1</v>
      </c>
      <c r="G278" t="s">
        <v>724</v>
      </c>
      <c r="H278" t="str">
        <f>HYPERLINK("http://service.sap.com/sap/support/notes/0001896276","0001896276")</f>
        <v>0001896276</v>
      </c>
      <c r="I278" t="s">
        <v>750</v>
      </c>
      <c r="J278">
        <v>1</v>
      </c>
      <c r="K278">
        <v>3</v>
      </c>
    </row>
    <row r="279" spans="1:11" x14ac:dyDescent="0.25">
      <c r="A279" t="s">
        <v>751</v>
      </c>
      <c r="B279" t="str">
        <f>HYPERLINK("http://service.sap.com/sap/support/notes/0001832747","0001832747")</f>
        <v>0001832747</v>
      </c>
      <c r="C279" t="s">
        <v>752</v>
      </c>
      <c r="D279" t="s">
        <v>10</v>
      </c>
      <c r="E279" t="s">
        <v>753</v>
      </c>
      <c r="F279">
        <v>2</v>
      </c>
      <c r="G279" t="s">
        <v>751</v>
      </c>
      <c r="H279" t="str">
        <f>HYPERLINK("http://service.sap.com/sap/support/notes/0001899836","0001899836")</f>
        <v>0001899836</v>
      </c>
      <c r="I279" t="s">
        <v>754</v>
      </c>
      <c r="J279">
        <v>1</v>
      </c>
      <c r="K279">
        <v>3</v>
      </c>
    </row>
    <row r="280" spans="1:11" x14ac:dyDescent="0.25">
      <c r="A280" t="s">
        <v>751</v>
      </c>
      <c r="B280" t="str">
        <f>HYPERLINK("http://service.sap.com/sap/support/notes/0001833877","0001833877")</f>
        <v>0001833877</v>
      </c>
      <c r="C280" t="s">
        <v>755</v>
      </c>
      <c r="D280" t="s">
        <v>10</v>
      </c>
      <c r="E280" t="s">
        <v>573</v>
      </c>
      <c r="F280">
        <v>1</v>
      </c>
      <c r="G280" t="s">
        <v>751</v>
      </c>
      <c r="H280" t="str">
        <f>HYPERLINK("http://service.sap.com/sap/support/notes/0001899870","0001899870")</f>
        <v>0001899870</v>
      </c>
      <c r="I280" t="s">
        <v>756</v>
      </c>
      <c r="J280">
        <v>1</v>
      </c>
      <c r="K280">
        <v>3</v>
      </c>
    </row>
    <row r="281" spans="1:11" x14ac:dyDescent="0.25">
      <c r="A281" t="s">
        <v>757</v>
      </c>
      <c r="B281" t="str">
        <f>HYPERLINK("http://service.sap.com/sap/support/notes/0001767107","0001767107")</f>
        <v>0001767107</v>
      </c>
      <c r="C281" t="s">
        <v>758</v>
      </c>
      <c r="D281" t="s">
        <v>10</v>
      </c>
      <c r="E281" t="s">
        <v>277</v>
      </c>
      <c r="F281">
        <v>4</v>
      </c>
      <c r="G281" t="s">
        <v>757</v>
      </c>
      <c r="H281" t="str">
        <f>HYPERLINK("http://service.sap.com/sap/support/notes/0001904525","0001904525")</f>
        <v>0001904525</v>
      </c>
      <c r="I281" t="s">
        <v>759</v>
      </c>
      <c r="J281">
        <v>1</v>
      </c>
      <c r="K281">
        <v>3</v>
      </c>
    </row>
    <row r="282" spans="1:11" x14ac:dyDescent="0.25">
      <c r="A282" t="s">
        <v>757</v>
      </c>
      <c r="B282" t="str">
        <f>HYPERLINK("http://service.sap.com/sap/support/notes/0001821723","0001821723")</f>
        <v>0001821723</v>
      </c>
      <c r="C282" t="s">
        <v>760</v>
      </c>
      <c r="D282" t="s">
        <v>10</v>
      </c>
      <c r="E282" t="s">
        <v>753</v>
      </c>
      <c r="F282">
        <v>2</v>
      </c>
      <c r="G282" t="s">
        <v>757</v>
      </c>
      <c r="H282" t="str">
        <f>HYPERLINK("http://service.sap.com/sap/support/notes/0001842208","0001842208")</f>
        <v>0001842208</v>
      </c>
      <c r="I282" t="s">
        <v>761</v>
      </c>
      <c r="J282">
        <v>3</v>
      </c>
      <c r="K282">
        <v>3</v>
      </c>
    </row>
    <row r="283" spans="1:11" x14ac:dyDescent="0.25">
      <c r="A283" t="s">
        <v>757</v>
      </c>
      <c r="B283" t="str">
        <f>HYPERLINK("http://service.sap.com/sap/support/notes/0001825707","0001825707")</f>
        <v>0001825707</v>
      </c>
      <c r="C283" t="s">
        <v>762</v>
      </c>
      <c r="D283" t="s">
        <v>10</v>
      </c>
      <c r="E283" t="s">
        <v>753</v>
      </c>
      <c r="F283">
        <v>2</v>
      </c>
      <c r="G283" t="s">
        <v>757</v>
      </c>
      <c r="H283" t="str">
        <f>HYPERLINK("http://service.sap.com/sap/support/notes/0001896562","0001896562")</f>
        <v>0001896562</v>
      </c>
      <c r="I283" t="s">
        <v>763</v>
      </c>
      <c r="J283">
        <v>1</v>
      </c>
      <c r="K283">
        <v>3</v>
      </c>
    </row>
    <row r="284" spans="1:11" x14ac:dyDescent="0.25">
      <c r="A284" t="s">
        <v>764</v>
      </c>
      <c r="B284" t="str">
        <f>HYPERLINK("http://service.sap.com/sap/support/notes/0001822597","0001822597")</f>
        <v>0001822597</v>
      </c>
      <c r="C284" t="s">
        <v>765</v>
      </c>
      <c r="D284" t="s">
        <v>10</v>
      </c>
      <c r="E284" t="s">
        <v>595</v>
      </c>
      <c r="F284">
        <v>2</v>
      </c>
      <c r="G284" t="s">
        <v>764</v>
      </c>
      <c r="H284" t="str">
        <f>HYPERLINK("http://service.sap.com/sap/support/notes/0001839472","0001839472")</f>
        <v>0001839472</v>
      </c>
      <c r="I284" t="s">
        <v>766</v>
      </c>
      <c r="J284">
        <v>1</v>
      </c>
      <c r="K284">
        <v>3</v>
      </c>
    </row>
    <row r="285" spans="1:11" x14ac:dyDescent="0.25">
      <c r="A285" t="s">
        <v>767</v>
      </c>
      <c r="B285" t="str">
        <f>HYPERLINK("http://service.sap.com/sap/support/notes/0001782610","0001782610")</f>
        <v>0001782610</v>
      </c>
      <c r="C285" t="s">
        <v>768</v>
      </c>
      <c r="D285" t="s">
        <v>10</v>
      </c>
      <c r="E285" t="s">
        <v>753</v>
      </c>
      <c r="F285">
        <v>7</v>
      </c>
      <c r="G285" t="s">
        <v>767</v>
      </c>
      <c r="H285" t="str">
        <f>HYPERLINK("http://service.sap.com/sap/support/notes/0001867649","0001867649")</f>
        <v>0001867649</v>
      </c>
      <c r="I285" t="s">
        <v>769</v>
      </c>
      <c r="J285">
        <v>1</v>
      </c>
      <c r="K285">
        <v>3</v>
      </c>
    </row>
    <row r="286" spans="1:11" x14ac:dyDescent="0.25">
      <c r="A286" t="s">
        <v>767</v>
      </c>
      <c r="B286" t="str">
        <f>HYPERLINK("http://service.sap.com/sap/support/notes/0001793533","0001793533")</f>
        <v>0001793533</v>
      </c>
      <c r="C286" t="s">
        <v>770</v>
      </c>
      <c r="D286" t="s">
        <v>10</v>
      </c>
      <c r="E286" t="s">
        <v>563</v>
      </c>
      <c r="F286">
        <v>3</v>
      </c>
      <c r="G286" t="s">
        <v>767</v>
      </c>
      <c r="H286" t="str">
        <f>HYPERLINK("http://service.sap.com/sap/support/notes/0001835584","0001835584")</f>
        <v>0001835584</v>
      </c>
      <c r="I286" t="s">
        <v>771</v>
      </c>
      <c r="J286">
        <v>1</v>
      </c>
      <c r="K286">
        <v>4</v>
      </c>
    </row>
    <row r="287" spans="1:11" x14ac:dyDescent="0.25">
      <c r="A287" t="s">
        <v>767</v>
      </c>
      <c r="B287" t="str">
        <f>HYPERLINK("http://service.sap.com/sap/support/notes/0001805120","0001805120")</f>
        <v>0001805120</v>
      </c>
      <c r="C287" t="s">
        <v>772</v>
      </c>
      <c r="D287" t="s">
        <v>10</v>
      </c>
      <c r="E287" t="s">
        <v>753</v>
      </c>
      <c r="F287">
        <v>5</v>
      </c>
      <c r="G287" t="s">
        <v>767</v>
      </c>
      <c r="H287" t="str">
        <f>HYPERLINK("http://service.sap.com/sap/support/notes/0001835584","0001835584")</f>
        <v>0001835584</v>
      </c>
      <c r="I287" t="s">
        <v>771</v>
      </c>
      <c r="J287">
        <v>1</v>
      </c>
      <c r="K287">
        <v>4</v>
      </c>
    </row>
    <row r="288" spans="1:11" x14ac:dyDescent="0.25">
      <c r="A288" t="s">
        <v>767</v>
      </c>
      <c r="B288" t="str">
        <f>HYPERLINK("http://service.sap.com/sap/support/notes/0001807517","0001807517")</f>
        <v>0001807517</v>
      </c>
      <c r="C288" t="s">
        <v>773</v>
      </c>
      <c r="D288" t="s">
        <v>10</v>
      </c>
      <c r="E288" t="s">
        <v>525</v>
      </c>
      <c r="F288">
        <v>2</v>
      </c>
      <c r="G288" t="s">
        <v>767</v>
      </c>
      <c r="H288" t="str">
        <f>HYPERLINK("http://service.sap.com/sap/support/notes/0001849813","0001849813")</f>
        <v>0001849813</v>
      </c>
      <c r="I288" t="s">
        <v>774</v>
      </c>
      <c r="J288">
        <v>1</v>
      </c>
      <c r="K288">
        <v>3</v>
      </c>
    </row>
    <row r="289" spans="1:11" x14ac:dyDescent="0.25">
      <c r="A289" t="s">
        <v>767</v>
      </c>
      <c r="B289" t="str">
        <f>HYPERLINK("http://service.sap.com/sap/support/notes/0001812902","0001812902")</f>
        <v>0001812902</v>
      </c>
      <c r="C289" t="s">
        <v>775</v>
      </c>
      <c r="D289" t="s">
        <v>10</v>
      </c>
      <c r="E289" t="s">
        <v>753</v>
      </c>
      <c r="F289">
        <v>2</v>
      </c>
      <c r="G289" t="s">
        <v>767</v>
      </c>
      <c r="H289" t="str">
        <f>HYPERLINK("http://service.sap.com/sap/support/notes/0001866102","0001866102")</f>
        <v>0001866102</v>
      </c>
      <c r="I289" t="s">
        <v>776</v>
      </c>
      <c r="J289">
        <v>1</v>
      </c>
      <c r="K289">
        <v>3</v>
      </c>
    </row>
    <row r="290" spans="1:11" x14ac:dyDescent="0.25">
      <c r="A290" t="s">
        <v>767</v>
      </c>
      <c r="B290" t="str">
        <f>HYPERLINK("http://service.sap.com/sap/support/notes/0001817061","0001817061")</f>
        <v>0001817061</v>
      </c>
      <c r="C290" t="s">
        <v>777</v>
      </c>
      <c r="D290" t="s">
        <v>10</v>
      </c>
      <c r="E290" t="s">
        <v>753</v>
      </c>
      <c r="F290">
        <v>5</v>
      </c>
      <c r="G290" t="s">
        <v>767</v>
      </c>
      <c r="H290" t="str">
        <f>HYPERLINK("http://service.sap.com/sap/support/notes/0001871879","0001871879")</f>
        <v>0001871879</v>
      </c>
      <c r="I290" t="s">
        <v>778</v>
      </c>
      <c r="J290">
        <v>1</v>
      </c>
      <c r="K290">
        <v>3</v>
      </c>
    </row>
    <row r="291" spans="1:11" x14ac:dyDescent="0.25">
      <c r="A291" t="s">
        <v>767</v>
      </c>
      <c r="B291" t="str">
        <f>HYPERLINK("http://service.sap.com/sap/support/notes/0001834050","0001834050")</f>
        <v>0001834050</v>
      </c>
      <c r="C291" t="s">
        <v>779</v>
      </c>
      <c r="D291" t="s">
        <v>10</v>
      </c>
      <c r="E291" t="s">
        <v>753</v>
      </c>
      <c r="F291">
        <v>2</v>
      </c>
      <c r="G291" t="s">
        <v>767</v>
      </c>
      <c r="H291" t="str">
        <f>HYPERLINK("http://service.sap.com/sap/support/notes/0001887339","0001887339")</f>
        <v>0001887339</v>
      </c>
      <c r="I291" t="s">
        <v>780</v>
      </c>
      <c r="J291">
        <v>1</v>
      </c>
      <c r="K291">
        <v>3</v>
      </c>
    </row>
    <row r="292" spans="1:11" x14ac:dyDescent="0.25">
      <c r="A292" t="s">
        <v>767</v>
      </c>
      <c r="B292" t="str">
        <f>HYPERLINK("http://service.sap.com/sap/support/notes/0001834050","0001834050")</f>
        <v>0001834050</v>
      </c>
      <c r="C292" t="s">
        <v>779</v>
      </c>
      <c r="D292" t="s">
        <v>10</v>
      </c>
      <c r="E292" t="s">
        <v>753</v>
      </c>
      <c r="F292">
        <v>2</v>
      </c>
      <c r="G292" t="s">
        <v>767</v>
      </c>
      <c r="H292" t="str">
        <f>HYPERLINK("http://service.sap.com/sap/support/notes/0001901861","0001901861")</f>
        <v>0001901861</v>
      </c>
      <c r="I292" t="s">
        <v>780</v>
      </c>
      <c r="J292">
        <v>1</v>
      </c>
      <c r="K292">
        <v>3</v>
      </c>
    </row>
    <row r="293" spans="1:11" x14ac:dyDescent="0.25">
      <c r="A293" t="s">
        <v>767</v>
      </c>
      <c r="B293" t="str">
        <f>HYPERLINK("http://service.sap.com/sap/support/notes/0001837465","0001837465")</f>
        <v>0001837465</v>
      </c>
      <c r="C293" t="s">
        <v>781</v>
      </c>
      <c r="D293" t="s">
        <v>10</v>
      </c>
      <c r="E293" t="s">
        <v>573</v>
      </c>
      <c r="F293">
        <v>2</v>
      </c>
      <c r="G293" t="s">
        <v>767</v>
      </c>
      <c r="H293" t="str">
        <f>HYPERLINK("http://service.sap.com/sap/support/notes/0001875872","0001875872")</f>
        <v>0001875872</v>
      </c>
      <c r="I293" t="s">
        <v>782</v>
      </c>
      <c r="J293">
        <v>1</v>
      </c>
      <c r="K293">
        <v>3</v>
      </c>
    </row>
    <row r="294" spans="1:11" x14ac:dyDescent="0.25">
      <c r="A294" t="s">
        <v>767</v>
      </c>
      <c r="B294" t="str">
        <f>HYPERLINK("http://service.sap.com/sap/support/notes/0001837465","0001837465")</f>
        <v>0001837465</v>
      </c>
      <c r="C294" t="s">
        <v>781</v>
      </c>
      <c r="D294" t="s">
        <v>10</v>
      </c>
      <c r="E294" t="s">
        <v>573</v>
      </c>
      <c r="F294">
        <v>2</v>
      </c>
      <c r="G294" t="s">
        <v>767</v>
      </c>
      <c r="H294" t="str">
        <f>HYPERLINK("http://service.sap.com/sap/support/notes/0001881299","0001881299")</f>
        <v>0001881299</v>
      </c>
      <c r="I294" t="s">
        <v>782</v>
      </c>
      <c r="J294">
        <v>1</v>
      </c>
      <c r="K294">
        <v>3</v>
      </c>
    </row>
    <row r="295" spans="1:11" x14ac:dyDescent="0.25">
      <c r="A295" t="s">
        <v>767</v>
      </c>
      <c r="B295" t="str">
        <f>HYPERLINK("http://service.sap.com/sap/support/notes/0001865590","0001865590")</f>
        <v>0001865590</v>
      </c>
      <c r="C295" t="s">
        <v>783</v>
      </c>
      <c r="D295" t="s">
        <v>10</v>
      </c>
      <c r="E295" t="s">
        <v>532</v>
      </c>
      <c r="F295">
        <v>1</v>
      </c>
      <c r="G295" t="s">
        <v>767</v>
      </c>
      <c r="H295" t="str">
        <f>HYPERLINK("http://service.sap.com/sap/support/notes/0001881995","0001881995")</f>
        <v>0001881995</v>
      </c>
      <c r="I295" t="s">
        <v>784</v>
      </c>
      <c r="J295">
        <v>1</v>
      </c>
      <c r="K295">
        <v>3</v>
      </c>
    </row>
    <row r="296" spans="1:11" x14ac:dyDescent="0.25">
      <c r="A296" t="s">
        <v>785</v>
      </c>
      <c r="B296" t="str">
        <f>HYPERLINK("http://service.sap.com/sap/support/notes/0001819527","0001819527")</f>
        <v>0001819527</v>
      </c>
      <c r="C296" t="s">
        <v>786</v>
      </c>
      <c r="D296" t="s">
        <v>10</v>
      </c>
      <c r="E296" t="s">
        <v>573</v>
      </c>
      <c r="F296">
        <v>3</v>
      </c>
      <c r="G296" t="s">
        <v>785</v>
      </c>
      <c r="H296" t="str">
        <f>HYPERLINK("http://service.sap.com/sap/support/notes/0001876560","0001876560")</f>
        <v>0001876560</v>
      </c>
      <c r="I296" t="s">
        <v>787</v>
      </c>
      <c r="J296">
        <v>1</v>
      </c>
      <c r="K296">
        <v>3</v>
      </c>
    </row>
    <row r="297" spans="1:11" x14ac:dyDescent="0.25">
      <c r="A297" t="s">
        <v>785</v>
      </c>
      <c r="B297" t="str">
        <f>HYPERLINK("http://service.sap.com/sap/support/notes/0001865770","0001865770")</f>
        <v>0001865770</v>
      </c>
      <c r="C297" t="s">
        <v>788</v>
      </c>
      <c r="D297" t="s">
        <v>10</v>
      </c>
      <c r="E297" t="s">
        <v>532</v>
      </c>
      <c r="F297">
        <v>4</v>
      </c>
      <c r="G297" t="s">
        <v>785</v>
      </c>
      <c r="H297" t="str">
        <f>HYPERLINK("http://service.sap.com/sap/support/notes/0001886116","0001886116")</f>
        <v>0001886116</v>
      </c>
      <c r="I297" t="s">
        <v>789</v>
      </c>
      <c r="J297">
        <v>1</v>
      </c>
      <c r="K297">
        <v>3</v>
      </c>
    </row>
    <row r="298" spans="1:11" x14ac:dyDescent="0.25">
      <c r="A298" t="s">
        <v>785</v>
      </c>
      <c r="B298" t="str">
        <f>HYPERLINK("http://service.sap.com/sap/support/notes/0001869304","0001869304")</f>
        <v>0001869304</v>
      </c>
      <c r="C298" t="s">
        <v>790</v>
      </c>
      <c r="D298" t="s">
        <v>10</v>
      </c>
      <c r="E298" t="s">
        <v>532</v>
      </c>
      <c r="F298">
        <v>4</v>
      </c>
      <c r="G298" t="s">
        <v>785</v>
      </c>
      <c r="H298" t="str">
        <f>HYPERLINK("http://service.sap.com/sap/support/notes/0001877406","0001877406")</f>
        <v>0001877406</v>
      </c>
      <c r="I298" t="s">
        <v>791</v>
      </c>
      <c r="J298">
        <v>1</v>
      </c>
      <c r="K298">
        <v>2</v>
      </c>
    </row>
    <row r="299" spans="1:11" x14ac:dyDescent="0.25">
      <c r="A299" t="s">
        <v>792</v>
      </c>
      <c r="B299" t="str">
        <f>HYPERLINK("http://service.sap.com/sap/support/notes/0001851979","0001851979")</f>
        <v>0001851979</v>
      </c>
      <c r="C299" t="s">
        <v>793</v>
      </c>
      <c r="D299" t="s">
        <v>103</v>
      </c>
      <c r="E299" t="s">
        <v>277</v>
      </c>
      <c r="F299">
        <v>3</v>
      </c>
      <c r="G299" t="s">
        <v>792</v>
      </c>
      <c r="H299" t="str">
        <f>HYPERLINK("http://service.sap.com/sap/support/notes/0001898091","0001898091")</f>
        <v>0001898091</v>
      </c>
      <c r="I299" t="s">
        <v>794</v>
      </c>
      <c r="J299">
        <v>1</v>
      </c>
      <c r="K299">
        <v>3</v>
      </c>
    </row>
    <row r="300" spans="1:11" x14ac:dyDescent="0.25">
      <c r="A300" t="s">
        <v>795</v>
      </c>
      <c r="B300" t="str">
        <f>HYPERLINK("http://service.sap.com/sap/support/notes/0001788995","0001788995")</f>
        <v>0001788995</v>
      </c>
      <c r="C300" t="s">
        <v>796</v>
      </c>
      <c r="D300" t="s">
        <v>10</v>
      </c>
      <c r="E300" t="s">
        <v>340</v>
      </c>
      <c r="F300">
        <v>1</v>
      </c>
      <c r="G300" t="s">
        <v>565</v>
      </c>
      <c r="H300" t="str">
        <f>HYPERLINK("http://service.sap.com/sap/support/notes/0001866133","0001866133")</f>
        <v>0001866133</v>
      </c>
      <c r="I300" t="s">
        <v>797</v>
      </c>
      <c r="J300">
        <v>1</v>
      </c>
      <c r="K300">
        <v>2</v>
      </c>
    </row>
    <row r="301" spans="1:11" x14ac:dyDescent="0.25">
      <c r="A301" t="s">
        <v>798</v>
      </c>
      <c r="B301" t="str">
        <f>HYPERLINK("http://service.sap.com/sap/support/notes/0001849364","0001849364")</f>
        <v>0001849364</v>
      </c>
      <c r="C301" t="s">
        <v>799</v>
      </c>
      <c r="D301" t="s">
        <v>10</v>
      </c>
      <c r="E301" t="s">
        <v>277</v>
      </c>
      <c r="F301">
        <v>1</v>
      </c>
      <c r="G301" t="s">
        <v>798</v>
      </c>
      <c r="H301" t="str">
        <f>HYPERLINK("http://service.sap.com/sap/support/notes/0001876568","0001876568")</f>
        <v>0001876568</v>
      </c>
      <c r="I301" t="s">
        <v>800</v>
      </c>
      <c r="J301">
        <v>1</v>
      </c>
      <c r="K301">
        <v>2</v>
      </c>
    </row>
    <row r="302" spans="1:11" x14ac:dyDescent="0.25">
      <c r="A302" t="s">
        <v>798</v>
      </c>
      <c r="B302" t="str">
        <f>HYPERLINK("http://service.sap.com/sap/support/notes/0001858158","0001858158")</f>
        <v>0001858158</v>
      </c>
      <c r="C302" t="s">
        <v>801</v>
      </c>
      <c r="D302" t="s">
        <v>10</v>
      </c>
      <c r="E302" t="s">
        <v>277</v>
      </c>
      <c r="F302">
        <v>2</v>
      </c>
      <c r="G302" t="s">
        <v>798</v>
      </c>
      <c r="H302" t="str">
        <f>HYPERLINK("http://service.sap.com/sap/support/notes/0001893460","0001893460")</f>
        <v>0001893460</v>
      </c>
      <c r="I302" t="s">
        <v>802</v>
      </c>
      <c r="J302">
        <v>1</v>
      </c>
      <c r="K302">
        <v>2</v>
      </c>
    </row>
    <row r="303" spans="1:11" x14ac:dyDescent="0.25">
      <c r="A303" t="s">
        <v>803</v>
      </c>
      <c r="B303" t="str">
        <f>HYPERLINK("http://service.sap.com/sap/support/notes/0001799251","0001799251")</f>
        <v>0001799251</v>
      </c>
      <c r="C303" t="s">
        <v>804</v>
      </c>
      <c r="D303" t="s">
        <v>10</v>
      </c>
      <c r="E303" t="s">
        <v>753</v>
      </c>
      <c r="F303">
        <v>4</v>
      </c>
      <c r="G303" t="s">
        <v>803</v>
      </c>
      <c r="H303" t="str">
        <f>HYPERLINK("http://service.sap.com/sap/support/notes/0001875711","0001875711")</f>
        <v>0001875711</v>
      </c>
      <c r="I303" t="s">
        <v>805</v>
      </c>
      <c r="J303">
        <v>2</v>
      </c>
      <c r="K303">
        <v>3</v>
      </c>
    </row>
    <row r="304" spans="1:11" x14ac:dyDescent="0.25">
      <c r="A304" t="s">
        <v>803</v>
      </c>
      <c r="B304" t="str">
        <f>HYPERLINK("http://service.sap.com/sap/support/notes/0001801952","0001801952")</f>
        <v>0001801952</v>
      </c>
      <c r="C304" t="s">
        <v>806</v>
      </c>
      <c r="D304" t="s">
        <v>10</v>
      </c>
      <c r="E304" t="s">
        <v>753</v>
      </c>
      <c r="F304">
        <v>2</v>
      </c>
      <c r="G304" t="s">
        <v>803</v>
      </c>
      <c r="H304" t="str">
        <f>HYPERLINK("http://service.sap.com/sap/support/notes/0001875711","0001875711")</f>
        <v>0001875711</v>
      </c>
      <c r="I304" t="s">
        <v>805</v>
      </c>
      <c r="J304">
        <v>1</v>
      </c>
      <c r="K304">
        <v>3</v>
      </c>
    </row>
    <row r="305" spans="1:11" x14ac:dyDescent="0.25">
      <c r="A305" t="s">
        <v>803</v>
      </c>
      <c r="B305" t="str">
        <f>HYPERLINK("http://service.sap.com/sap/support/notes/0001823799","0001823799")</f>
        <v>0001823799</v>
      </c>
      <c r="C305" t="s">
        <v>807</v>
      </c>
      <c r="D305" t="s">
        <v>10</v>
      </c>
      <c r="E305" t="s">
        <v>573</v>
      </c>
      <c r="F305">
        <v>2</v>
      </c>
      <c r="G305" t="s">
        <v>803</v>
      </c>
      <c r="H305" t="str">
        <f>HYPERLINK("http://service.sap.com/sap/support/notes/0001891094","0001891094")</f>
        <v>0001891094</v>
      </c>
      <c r="I305" t="s">
        <v>808</v>
      </c>
      <c r="J305">
        <v>1</v>
      </c>
      <c r="K305">
        <v>3</v>
      </c>
    </row>
    <row r="306" spans="1:11" x14ac:dyDescent="0.25">
      <c r="A306" t="s">
        <v>809</v>
      </c>
      <c r="B306" t="str">
        <f>HYPERLINK("http://service.sap.com/sap/support/notes/0001751995","0001751995")</f>
        <v>0001751995</v>
      </c>
      <c r="C306" t="s">
        <v>810</v>
      </c>
      <c r="D306" t="s">
        <v>10</v>
      </c>
      <c r="E306" t="s">
        <v>328</v>
      </c>
      <c r="F306">
        <v>2</v>
      </c>
      <c r="G306" t="s">
        <v>809</v>
      </c>
      <c r="H306" t="str">
        <f>HYPERLINK("http://service.sap.com/sap/support/notes/0001902976","0001902976")</f>
        <v>0001902976</v>
      </c>
      <c r="I306" t="s">
        <v>811</v>
      </c>
      <c r="J306">
        <v>1</v>
      </c>
      <c r="K306">
        <v>3</v>
      </c>
    </row>
    <row r="307" spans="1:11" x14ac:dyDescent="0.25">
      <c r="A307" t="s">
        <v>812</v>
      </c>
      <c r="B307" t="str">
        <f>HYPERLINK("http://service.sap.com/sap/support/notes/0001792466","0001792466")</f>
        <v>0001792466</v>
      </c>
      <c r="C307" t="s">
        <v>813</v>
      </c>
      <c r="D307" t="s">
        <v>10</v>
      </c>
      <c r="E307" t="s">
        <v>814</v>
      </c>
      <c r="F307">
        <v>3</v>
      </c>
      <c r="G307" t="s">
        <v>812</v>
      </c>
      <c r="H307" t="str">
        <f>HYPERLINK("http://service.sap.com/sap/support/notes/0001808888","0001808888")</f>
        <v>0001808888</v>
      </c>
      <c r="I307" t="s">
        <v>815</v>
      </c>
      <c r="J307">
        <v>1</v>
      </c>
      <c r="K307">
        <v>2</v>
      </c>
    </row>
    <row r="308" spans="1:11" x14ac:dyDescent="0.25">
      <c r="A308" t="s">
        <v>812</v>
      </c>
      <c r="B308" t="str">
        <f>HYPERLINK("http://service.sap.com/sap/support/notes/0001798507","0001798507")</f>
        <v>0001798507</v>
      </c>
      <c r="C308" t="s">
        <v>816</v>
      </c>
      <c r="D308" t="s">
        <v>10</v>
      </c>
      <c r="E308" t="s">
        <v>563</v>
      </c>
      <c r="F308">
        <v>1</v>
      </c>
      <c r="G308" t="s">
        <v>812</v>
      </c>
      <c r="H308" t="str">
        <f>HYPERLINK("http://service.sap.com/sap/support/notes/0001822673","0001822673")</f>
        <v>0001822673</v>
      </c>
      <c r="I308" t="s">
        <v>817</v>
      </c>
      <c r="J308">
        <v>1</v>
      </c>
      <c r="K308">
        <v>3</v>
      </c>
    </row>
    <row r="309" spans="1:11" x14ac:dyDescent="0.25">
      <c r="A309" t="s">
        <v>812</v>
      </c>
      <c r="B309" t="str">
        <f>HYPERLINK("http://service.sap.com/sap/support/notes/0001855076","0001855076")</f>
        <v>0001855076</v>
      </c>
      <c r="C309" t="s">
        <v>818</v>
      </c>
      <c r="D309" t="s">
        <v>10</v>
      </c>
      <c r="E309" t="s">
        <v>277</v>
      </c>
      <c r="F309">
        <v>1</v>
      </c>
      <c r="G309" t="s">
        <v>812</v>
      </c>
      <c r="H309" t="str">
        <f>HYPERLINK("http://service.sap.com/sap/support/notes/0001883918","0001883918")</f>
        <v>0001883918</v>
      </c>
      <c r="I309" t="s">
        <v>819</v>
      </c>
      <c r="J309">
        <v>3</v>
      </c>
      <c r="K309">
        <v>2</v>
      </c>
    </row>
    <row r="310" spans="1:11" x14ac:dyDescent="0.25">
      <c r="A310" t="s">
        <v>820</v>
      </c>
      <c r="B310" t="str">
        <f>HYPERLINK("http://service.sap.com/sap/support/notes/0001801708","0001801708")</f>
        <v>0001801708</v>
      </c>
      <c r="C310" t="s">
        <v>821</v>
      </c>
      <c r="D310" t="s">
        <v>10</v>
      </c>
      <c r="E310" t="s">
        <v>573</v>
      </c>
      <c r="F310">
        <v>1</v>
      </c>
      <c r="G310" t="s">
        <v>820</v>
      </c>
      <c r="H310" t="str">
        <f>HYPERLINK("http://service.sap.com/sap/support/notes/0001918582","0001918582")</f>
        <v>0001918582</v>
      </c>
      <c r="I310" t="s">
        <v>822</v>
      </c>
      <c r="J310">
        <v>1</v>
      </c>
      <c r="K310">
        <v>2</v>
      </c>
    </row>
    <row r="311" spans="1:11" x14ac:dyDescent="0.25">
      <c r="A311" t="s">
        <v>820</v>
      </c>
      <c r="B311" t="str">
        <f>HYPERLINK("http://service.sap.com/sap/support/notes/0001821554","0001821554")</f>
        <v>0001821554</v>
      </c>
      <c r="C311" t="s">
        <v>823</v>
      </c>
      <c r="D311" t="s">
        <v>10</v>
      </c>
      <c r="E311" t="s">
        <v>595</v>
      </c>
      <c r="F311">
        <v>1</v>
      </c>
      <c r="G311" t="s">
        <v>820</v>
      </c>
      <c r="H311" t="str">
        <f>HYPERLINK("http://service.sap.com/sap/support/notes/0001859202","0001859202")</f>
        <v>0001859202</v>
      </c>
      <c r="I311" t="s">
        <v>824</v>
      </c>
      <c r="J311">
        <v>1</v>
      </c>
      <c r="K311">
        <v>3</v>
      </c>
    </row>
    <row r="312" spans="1:11" x14ac:dyDescent="0.25">
      <c r="A312" t="s">
        <v>820</v>
      </c>
      <c r="B312" t="str">
        <f>HYPERLINK("http://service.sap.com/sap/support/notes/0001837261","0001837261")</f>
        <v>0001837261</v>
      </c>
      <c r="C312" t="s">
        <v>825</v>
      </c>
      <c r="D312" t="s">
        <v>10</v>
      </c>
      <c r="E312" t="s">
        <v>277</v>
      </c>
      <c r="F312">
        <v>1</v>
      </c>
      <c r="G312" t="s">
        <v>820</v>
      </c>
      <c r="H312" t="str">
        <f>HYPERLINK("http://service.sap.com/sap/support/notes/0001900488","0001900488")</f>
        <v>0001900488</v>
      </c>
      <c r="I312" t="s">
        <v>826</v>
      </c>
      <c r="J312">
        <v>1</v>
      </c>
      <c r="K312">
        <v>3</v>
      </c>
    </row>
    <row r="313" spans="1:11" x14ac:dyDescent="0.25">
      <c r="A313" t="s">
        <v>820</v>
      </c>
      <c r="B313" t="str">
        <f>HYPERLINK("http://service.sap.com/sap/support/notes/0001857523","0001857523")</f>
        <v>0001857523</v>
      </c>
      <c r="C313" t="s">
        <v>827</v>
      </c>
      <c r="D313" t="s">
        <v>10</v>
      </c>
      <c r="E313" t="s">
        <v>532</v>
      </c>
      <c r="F313">
        <v>3</v>
      </c>
      <c r="G313" t="s">
        <v>820</v>
      </c>
      <c r="H313" t="str">
        <f>HYPERLINK("http://service.sap.com/sap/support/notes/0001876401","0001876401")</f>
        <v>0001876401</v>
      </c>
      <c r="I313" t="s">
        <v>828</v>
      </c>
      <c r="J313">
        <v>1</v>
      </c>
      <c r="K313">
        <v>3</v>
      </c>
    </row>
    <row r="314" spans="1:11" x14ac:dyDescent="0.25">
      <c r="A314" t="s">
        <v>829</v>
      </c>
      <c r="B314" t="str">
        <f>HYPERLINK("http://service.sap.com/sap/support/notes/0001813900","0001813900")</f>
        <v>0001813900</v>
      </c>
      <c r="C314" t="s">
        <v>830</v>
      </c>
      <c r="D314" t="s">
        <v>10</v>
      </c>
      <c r="E314" t="s">
        <v>532</v>
      </c>
      <c r="F314">
        <v>5</v>
      </c>
      <c r="G314" t="s">
        <v>829</v>
      </c>
      <c r="H314" t="str">
        <f>HYPERLINK("http://service.sap.com/sap/support/notes/0001878555","0001878555")</f>
        <v>0001878555</v>
      </c>
      <c r="I314" t="s">
        <v>831</v>
      </c>
      <c r="J314">
        <v>1</v>
      </c>
      <c r="K314">
        <v>4</v>
      </c>
    </row>
    <row r="315" spans="1:11" x14ac:dyDescent="0.25">
      <c r="A315" t="s">
        <v>832</v>
      </c>
      <c r="B315" t="str">
        <f>HYPERLINK("http://service.sap.com/sap/support/notes/0001813482","0001813482")</f>
        <v>0001813482</v>
      </c>
      <c r="C315" t="s">
        <v>833</v>
      </c>
      <c r="D315" t="s">
        <v>10</v>
      </c>
      <c r="E315" t="s">
        <v>595</v>
      </c>
      <c r="F315">
        <v>3</v>
      </c>
      <c r="G315" t="s">
        <v>832</v>
      </c>
      <c r="H315" t="str">
        <f>HYPERLINK("http://service.sap.com/sap/support/notes/0001819175","0001819175")</f>
        <v>0001819175</v>
      </c>
      <c r="I315" t="s">
        <v>834</v>
      </c>
      <c r="J315">
        <v>1</v>
      </c>
      <c r="K315">
        <v>3</v>
      </c>
    </row>
    <row r="316" spans="1:11" x14ac:dyDescent="0.25">
      <c r="A316" t="s">
        <v>832</v>
      </c>
      <c r="B316" t="str">
        <f>HYPERLINK("http://service.sap.com/sap/support/notes/0001824393","0001824393")</f>
        <v>0001824393</v>
      </c>
      <c r="C316" t="s">
        <v>835</v>
      </c>
      <c r="D316" t="s">
        <v>10</v>
      </c>
      <c r="E316" t="s">
        <v>573</v>
      </c>
      <c r="F316">
        <v>7</v>
      </c>
      <c r="G316" t="s">
        <v>832</v>
      </c>
      <c r="H316" t="str">
        <f>HYPERLINK("http://service.sap.com/sap/support/notes/0001839800","0001839800")</f>
        <v>0001839800</v>
      </c>
      <c r="I316" t="s">
        <v>836</v>
      </c>
      <c r="J316">
        <v>1</v>
      </c>
      <c r="K316">
        <v>3</v>
      </c>
    </row>
    <row r="317" spans="1:11" x14ac:dyDescent="0.25">
      <c r="A317" t="s">
        <v>832</v>
      </c>
      <c r="B317" t="str">
        <f>HYPERLINK("http://service.sap.com/sap/support/notes/0001826430","0001826430")</f>
        <v>0001826430</v>
      </c>
      <c r="C317" t="s">
        <v>837</v>
      </c>
      <c r="D317" t="s">
        <v>10</v>
      </c>
      <c r="E317" t="s">
        <v>573</v>
      </c>
      <c r="F317">
        <v>5</v>
      </c>
      <c r="G317" t="s">
        <v>832</v>
      </c>
      <c r="H317" t="str">
        <f>HYPERLINK("http://service.sap.com/sap/support/notes/0001841421","0001841421")</f>
        <v>0001841421</v>
      </c>
      <c r="I317" t="s">
        <v>838</v>
      </c>
      <c r="J317">
        <v>3</v>
      </c>
      <c r="K317">
        <v>3</v>
      </c>
    </row>
    <row r="318" spans="1:11" x14ac:dyDescent="0.25">
      <c r="A318" t="s">
        <v>839</v>
      </c>
      <c r="B318" t="str">
        <f>HYPERLINK("http://service.sap.com/sap/support/notes/0001858901","0001858901")</f>
        <v>0001858901</v>
      </c>
      <c r="C318" t="s">
        <v>840</v>
      </c>
      <c r="D318" t="s">
        <v>10</v>
      </c>
      <c r="E318" t="s">
        <v>532</v>
      </c>
      <c r="F318">
        <v>4</v>
      </c>
      <c r="G318" t="s">
        <v>839</v>
      </c>
      <c r="H318" t="str">
        <f>HYPERLINK("http://service.sap.com/sap/support/notes/0001868763","0001868763")</f>
        <v>0001868763</v>
      </c>
      <c r="I318" t="s">
        <v>841</v>
      </c>
      <c r="J318">
        <v>5</v>
      </c>
      <c r="K318">
        <v>3</v>
      </c>
    </row>
    <row r="319" spans="1:11" x14ac:dyDescent="0.25">
      <c r="A319" t="s">
        <v>551</v>
      </c>
      <c r="B319" t="str">
        <f>HYPERLINK("http://service.sap.com/sap/support/notes/0001741172","0001741172")</f>
        <v>0001741172</v>
      </c>
      <c r="C319" t="s">
        <v>842</v>
      </c>
      <c r="D319" t="s">
        <v>10</v>
      </c>
      <c r="E319" t="s">
        <v>248</v>
      </c>
      <c r="F319">
        <v>3</v>
      </c>
      <c r="G319" t="s">
        <v>551</v>
      </c>
      <c r="H319" t="str">
        <f>HYPERLINK("http://service.sap.com/sap/support/notes/0001757639","0001757639")</f>
        <v>0001757639</v>
      </c>
      <c r="I319" t="s">
        <v>843</v>
      </c>
      <c r="J319">
        <v>1</v>
      </c>
      <c r="K319">
        <v>4</v>
      </c>
    </row>
    <row r="320" spans="1:11" x14ac:dyDescent="0.25">
      <c r="A320" t="s">
        <v>551</v>
      </c>
      <c r="B320" t="str">
        <f>HYPERLINK("http://service.sap.com/sap/support/notes/0001762002","0001762002")</f>
        <v>0001762002</v>
      </c>
      <c r="C320" t="s">
        <v>844</v>
      </c>
      <c r="D320" t="s">
        <v>10</v>
      </c>
      <c r="E320" t="s">
        <v>546</v>
      </c>
      <c r="F320">
        <v>2</v>
      </c>
      <c r="G320" t="s">
        <v>551</v>
      </c>
      <c r="H320" t="str">
        <f>HYPERLINK("http://service.sap.com/sap/support/notes/0001795054","0001795054")</f>
        <v>0001795054</v>
      </c>
      <c r="I320" t="s">
        <v>845</v>
      </c>
      <c r="J320">
        <v>1</v>
      </c>
      <c r="K320">
        <v>3</v>
      </c>
    </row>
    <row r="321" spans="1:11" x14ac:dyDescent="0.25">
      <c r="A321" t="s">
        <v>551</v>
      </c>
      <c r="B321" t="str">
        <f>HYPERLINK("http://service.sap.com/sap/support/notes/0001762002","0001762002")</f>
        <v>0001762002</v>
      </c>
      <c r="C321" t="s">
        <v>844</v>
      </c>
      <c r="D321" t="s">
        <v>10</v>
      </c>
      <c r="E321" t="s">
        <v>546</v>
      </c>
      <c r="F321">
        <v>2</v>
      </c>
      <c r="G321" t="s">
        <v>551</v>
      </c>
      <c r="H321" t="str">
        <f>HYPERLINK("http://service.sap.com/sap/support/notes/0001839815","0001839815")</f>
        <v>0001839815</v>
      </c>
      <c r="I321" t="s">
        <v>846</v>
      </c>
      <c r="J321">
        <v>1</v>
      </c>
      <c r="K321">
        <v>3</v>
      </c>
    </row>
    <row r="322" spans="1:11" x14ac:dyDescent="0.25">
      <c r="A322" t="s">
        <v>551</v>
      </c>
      <c r="B322" t="str">
        <f>HYPERLINK("http://service.sap.com/sap/support/notes/0001772490","0001772490")</f>
        <v>0001772490</v>
      </c>
      <c r="C322" t="s">
        <v>847</v>
      </c>
      <c r="D322" t="s">
        <v>10</v>
      </c>
      <c r="E322" t="s">
        <v>563</v>
      </c>
      <c r="F322">
        <v>3</v>
      </c>
      <c r="G322" t="s">
        <v>551</v>
      </c>
      <c r="H322" t="str">
        <f>HYPERLINK("http://service.sap.com/sap/support/notes/0001849588","0001849588")</f>
        <v>0001849588</v>
      </c>
      <c r="I322" t="s">
        <v>848</v>
      </c>
      <c r="J322">
        <v>1</v>
      </c>
      <c r="K322">
        <v>4</v>
      </c>
    </row>
    <row r="323" spans="1:11" x14ac:dyDescent="0.25">
      <c r="A323" t="s">
        <v>551</v>
      </c>
      <c r="B323" t="str">
        <f>HYPERLINK("http://service.sap.com/sap/support/notes/0001804813","0001804813")</f>
        <v>0001804813</v>
      </c>
      <c r="C323" t="s">
        <v>849</v>
      </c>
      <c r="D323" t="s">
        <v>10</v>
      </c>
      <c r="E323" t="s">
        <v>331</v>
      </c>
      <c r="F323">
        <v>3</v>
      </c>
      <c r="G323" t="s">
        <v>551</v>
      </c>
      <c r="H323" t="str">
        <f>HYPERLINK("http://service.sap.com/sap/support/notes/0001824277","0001824277")</f>
        <v>0001824277</v>
      </c>
      <c r="I323" t="s">
        <v>850</v>
      </c>
      <c r="J323">
        <v>1</v>
      </c>
      <c r="K323">
        <v>2</v>
      </c>
    </row>
    <row r="324" spans="1:11" x14ac:dyDescent="0.25">
      <c r="A324" t="s">
        <v>551</v>
      </c>
      <c r="B324" t="str">
        <f>HYPERLINK("http://service.sap.com/sap/support/notes/0001830512","0001830512")</f>
        <v>0001830512</v>
      </c>
      <c r="C324" t="s">
        <v>851</v>
      </c>
      <c r="D324" t="s">
        <v>10</v>
      </c>
      <c r="E324" t="s">
        <v>334</v>
      </c>
      <c r="F324">
        <v>8</v>
      </c>
      <c r="G324" t="s">
        <v>551</v>
      </c>
      <c r="H324" t="str">
        <f>HYPERLINK("http://service.sap.com/sap/support/notes/0001845275","0001845275")</f>
        <v>0001845275</v>
      </c>
      <c r="I324" t="s">
        <v>560</v>
      </c>
      <c r="J324">
        <v>8</v>
      </c>
      <c r="K324">
        <v>3</v>
      </c>
    </row>
    <row r="325" spans="1:11" x14ac:dyDescent="0.25">
      <c r="A325" t="s">
        <v>551</v>
      </c>
      <c r="B325" t="str">
        <f>HYPERLINK("http://service.sap.com/sap/support/notes/0001840750","0001840750")</f>
        <v>0001840750</v>
      </c>
      <c r="C325" t="s">
        <v>852</v>
      </c>
      <c r="D325" t="s">
        <v>10</v>
      </c>
      <c r="E325" t="s">
        <v>340</v>
      </c>
      <c r="F325">
        <v>2</v>
      </c>
      <c r="G325" t="s">
        <v>551</v>
      </c>
      <c r="H325" t="str">
        <f>HYPERLINK("http://service.sap.com/sap/support/notes/0001865631","0001865631")</f>
        <v>0001865631</v>
      </c>
      <c r="I325" t="s">
        <v>853</v>
      </c>
      <c r="J325">
        <v>1</v>
      </c>
      <c r="K325">
        <v>3</v>
      </c>
    </row>
    <row r="326" spans="1:11" x14ac:dyDescent="0.25">
      <c r="A326" t="s">
        <v>551</v>
      </c>
      <c r="B326" t="str">
        <f>HYPERLINK("http://service.sap.com/sap/support/notes/0001841045","0001841045")</f>
        <v>0001841045</v>
      </c>
      <c r="C326" t="s">
        <v>854</v>
      </c>
      <c r="D326" t="s">
        <v>10</v>
      </c>
      <c r="E326" t="s">
        <v>337</v>
      </c>
      <c r="F326">
        <v>2</v>
      </c>
      <c r="G326" t="s">
        <v>551</v>
      </c>
      <c r="H326" t="str">
        <f>HYPERLINK("http://service.sap.com/sap/support/notes/0001904017","0001904017")</f>
        <v>0001904017</v>
      </c>
      <c r="I326" t="s">
        <v>855</v>
      </c>
      <c r="J326">
        <v>1</v>
      </c>
      <c r="K326">
        <v>3</v>
      </c>
    </row>
    <row r="327" spans="1:11" x14ac:dyDescent="0.25">
      <c r="A327" t="s">
        <v>551</v>
      </c>
      <c r="B327" t="str">
        <f>HYPERLINK("http://service.sap.com/sap/support/notes/0001841045","0001841045")</f>
        <v>0001841045</v>
      </c>
      <c r="C327" t="s">
        <v>854</v>
      </c>
      <c r="D327" t="s">
        <v>10</v>
      </c>
      <c r="E327" t="s">
        <v>532</v>
      </c>
      <c r="F327">
        <v>2</v>
      </c>
      <c r="G327" t="s">
        <v>551</v>
      </c>
      <c r="H327" t="str">
        <f>HYPERLINK("http://service.sap.com/sap/support/notes/0001904017","0001904017")</f>
        <v>0001904017</v>
      </c>
      <c r="I327" t="s">
        <v>855</v>
      </c>
      <c r="J327">
        <v>1</v>
      </c>
      <c r="K327">
        <v>3</v>
      </c>
    </row>
    <row r="328" spans="1:11" x14ac:dyDescent="0.25">
      <c r="A328" t="s">
        <v>551</v>
      </c>
      <c r="B328" t="str">
        <f>HYPERLINK("http://service.sap.com/sap/support/notes/0001841630","0001841630")</f>
        <v>0001841630</v>
      </c>
      <c r="C328" t="s">
        <v>856</v>
      </c>
      <c r="D328" t="s">
        <v>10</v>
      </c>
      <c r="E328" t="s">
        <v>340</v>
      </c>
      <c r="F328">
        <v>1</v>
      </c>
      <c r="G328" t="s">
        <v>551</v>
      </c>
      <c r="H328" t="str">
        <f>HYPERLINK("http://service.sap.com/sap/support/notes/0001845275","0001845275")</f>
        <v>0001845275</v>
      </c>
      <c r="I328" t="s">
        <v>560</v>
      </c>
      <c r="J328">
        <v>8</v>
      </c>
      <c r="K328">
        <v>3</v>
      </c>
    </row>
    <row r="329" spans="1:11" x14ac:dyDescent="0.25">
      <c r="A329" t="s">
        <v>551</v>
      </c>
      <c r="B329" t="str">
        <f>HYPERLINK("http://service.sap.com/sap/support/notes/0001850213","0001850213")</f>
        <v>0001850213</v>
      </c>
      <c r="C329" t="s">
        <v>857</v>
      </c>
      <c r="D329" t="s">
        <v>10</v>
      </c>
      <c r="E329" t="s">
        <v>277</v>
      </c>
      <c r="F329">
        <v>2</v>
      </c>
      <c r="G329" t="s">
        <v>551</v>
      </c>
      <c r="H329" t="str">
        <f>HYPERLINK("http://service.sap.com/sap/support/notes/0001889069","0001889069")</f>
        <v>0001889069</v>
      </c>
      <c r="I329" t="s">
        <v>858</v>
      </c>
      <c r="J329">
        <v>1</v>
      </c>
      <c r="K329">
        <v>3</v>
      </c>
    </row>
    <row r="330" spans="1:11" x14ac:dyDescent="0.25">
      <c r="A330" t="s">
        <v>551</v>
      </c>
      <c r="B330" t="str">
        <f>HYPERLINK("http://service.sap.com/sap/support/notes/0001851112","0001851112")</f>
        <v>0001851112</v>
      </c>
      <c r="C330" t="s">
        <v>859</v>
      </c>
      <c r="D330" t="s">
        <v>10</v>
      </c>
      <c r="E330" t="s">
        <v>277</v>
      </c>
      <c r="F330">
        <v>3</v>
      </c>
      <c r="G330" t="s">
        <v>551</v>
      </c>
      <c r="H330" t="str">
        <f>HYPERLINK("http://service.sap.com/sap/support/notes/0001860305","0001860305")</f>
        <v>0001860305</v>
      </c>
      <c r="I330" t="s">
        <v>860</v>
      </c>
      <c r="J330">
        <v>1</v>
      </c>
      <c r="K330">
        <v>2</v>
      </c>
    </row>
    <row r="331" spans="1:11" x14ac:dyDescent="0.25">
      <c r="A331" t="s">
        <v>551</v>
      </c>
      <c r="B331" t="str">
        <f>HYPERLINK("http://service.sap.com/sap/support/notes/0001857085","0001857085")</f>
        <v>0001857085</v>
      </c>
      <c r="C331" t="s">
        <v>861</v>
      </c>
      <c r="D331" t="s">
        <v>10</v>
      </c>
      <c r="E331" t="s">
        <v>277</v>
      </c>
      <c r="F331">
        <v>2</v>
      </c>
      <c r="G331" t="s">
        <v>551</v>
      </c>
      <c r="H331" t="str">
        <f>HYPERLINK("http://service.sap.com/sap/support/notes/0001891080","0001891080")</f>
        <v>0001891080</v>
      </c>
      <c r="I331" t="s">
        <v>862</v>
      </c>
      <c r="J331">
        <v>1</v>
      </c>
      <c r="K331">
        <v>3</v>
      </c>
    </row>
    <row r="332" spans="1:11" x14ac:dyDescent="0.25">
      <c r="A332" t="s">
        <v>551</v>
      </c>
      <c r="B332" t="str">
        <f>HYPERLINK("http://service.sap.com/sap/support/notes/0001857085","0001857085")</f>
        <v>0001857085</v>
      </c>
      <c r="C332" t="s">
        <v>861</v>
      </c>
      <c r="D332" t="s">
        <v>10</v>
      </c>
      <c r="E332" t="s">
        <v>348</v>
      </c>
      <c r="F332">
        <v>2</v>
      </c>
      <c r="G332" t="s">
        <v>551</v>
      </c>
      <c r="H332" t="str">
        <f>HYPERLINK("http://service.sap.com/sap/support/notes/0001891080","0001891080")</f>
        <v>0001891080</v>
      </c>
      <c r="I332" t="s">
        <v>862</v>
      </c>
      <c r="J332">
        <v>1</v>
      </c>
      <c r="K332">
        <v>3</v>
      </c>
    </row>
    <row r="333" spans="1:11" x14ac:dyDescent="0.25">
      <c r="A333" t="s">
        <v>551</v>
      </c>
      <c r="B333" t="str">
        <f>HYPERLINK("http://service.sap.com/sap/support/notes/0001864282","0001864282")</f>
        <v>0001864282</v>
      </c>
      <c r="C333" t="s">
        <v>863</v>
      </c>
      <c r="D333" t="s">
        <v>10</v>
      </c>
      <c r="E333" t="s">
        <v>532</v>
      </c>
      <c r="F333">
        <v>3</v>
      </c>
      <c r="G333" t="s">
        <v>551</v>
      </c>
      <c r="H333" t="str">
        <f>HYPERLINK("http://service.sap.com/sap/support/notes/0001883761","0001883761")</f>
        <v>0001883761</v>
      </c>
      <c r="I333" t="s">
        <v>864</v>
      </c>
      <c r="J333">
        <v>2</v>
      </c>
      <c r="K333">
        <v>3</v>
      </c>
    </row>
    <row r="334" spans="1:11" x14ac:dyDescent="0.25">
      <c r="A334" t="s">
        <v>551</v>
      </c>
      <c r="B334" t="str">
        <f>HYPERLINK("http://service.sap.com/sap/support/notes/0001864282","0001864282")</f>
        <v>0001864282</v>
      </c>
      <c r="C334" t="s">
        <v>863</v>
      </c>
      <c r="D334" t="s">
        <v>10</v>
      </c>
      <c r="E334" t="s">
        <v>348</v>
      </c>
      <c r="F334">
        <v>2</v>
      </c>
      <c r="G334" t="s">
        <v>551</v>
      </c>
      <c r="H334" t="str">
        <f>HYPERLINK("http://service.sap.com/sap/support/notes/0001883761","0001883761")</f>
        <v>0001883761</v>
      </c>
      <c r="I334" t="s">
        <v>864</v>
      </c>
      <c r="J334">
        <v>1</v>
      </c>
      <c r="K334">
        <v>3</v>
      </c>
    </row>
    <row r="335" spans="1:11" x14ac:dyDescent="0.25">
      <c r="A335" t="s">
        <v>551</v>
      </c>
      <c r="B335" t="str">
        <f>HYPERLINK("http://service.sap.com/sap/support/notes/0001864282","0001864282")</f>
        <v>0001864282</v>
      </c>
      <c r="C335" t="s">
        <v>863</v>
      </c>
      <c r="D335" t="s">
        <v>10</v>
      </c>
      <c r="E335" t="s">
        <v>348</v>
      </c>
      <c r="F335">
        <v>2</v>
      </c>
      <c r="G335" t="s">
        <v>551</v>
      </c>
      <c r="H335" t="str">
        <f>HYPERLINK("http://service.sap.com/sap/support/notes/0001883761","0001883761")</f>
        <v>0001883761</v>
      </c>
      <c r="I335" t="s">
        <v>864</v>
      </c>
      <c r="J335">
        <v>2</v>
      </c>
      <c r="K335">
        <v>3</v>
      </c>
    </row>
    <row r="336" spans="1:11" x14ac:dyDescent="0.25">
      <c r="A336" t="s">
        <v>551</v>
      </c>
      <c r="B336" t="str">
        <f>HYPERLINK("http://service.sap.com/sap/support/notes/0001864282","0001864282")</f>
        <v>0001864282</v>
      </c>
      <c r="C336" t="s">
        <v>863</v>
      </c>
      <c r="D336" t="s">
        <v>10</v>
      </c>
      <c r="E336" t="s">
        <v>532</v>
      </c>
      <c r="F336">
        <v>3</v>
      </c>
      <c r="G336" t="s">
        <v>551</v>
      </c>
      <c r="H336" t="str">
        <f>HYPERLINK("http://service.sap.com/sap/support/notes/0001883761","0001883761")</f>
        <v>0001883761</v>
      </c>
      <c r="I336" t="s">
        <v>864</v>
      </c>
      <c r="J336">
        <v>1</v>
      </c>
      <c r="K336">
        <v>3</v>
      </c>
    </row>
    <row r="337" spans="1:11" x14ac:dyDescent="0.25">
      <c r="A337" t="s">
        <v>551</v>
      </c>
      <c r="B337" t="str">
        <f>HYPERLINK("http://service.sap.com/sap/support/notes/0001866430","0001866430")</f>
        <v>0001866430</v>
      </c>
      <c r="C337" t="s">
        <v>865</v>
      </c>
      <c r="D337" t="s">
        <v>10</v>
      </c>
      <c r="E337" t="s">
        <v>337</v>
      </c>
      <c r="F337">
        <v>6</v>
      </c>
      <c r="G337" t="s">
        <v>551</v>
      </c>
      <c r="H337" t="str">
        <f>HYPERLINK("http://service.sap.com/sap/support/notes/0001878373","0001878373")</f>
        <v>0001878373</v>
      </c>
      <c r="I337" t="s">
        <v>866</v>
      </c>
      <c r="J337">
        <v>1</v>
      </c>
      <c r="K337">
        <v>3</v>
      </c>
    </row>
    <row r="338" spans="1:11" x14ac:dyDescent="0.25">
      <c r="A338" t="s">
        <v>551</v>
      </c>
      <c r="B338" t="str">
        <f>HYPERLINK("http://service.sap.com/sap/support/notes/0001866430","0001866430")</f>
        <v>0001866430</v>
      </c>
      <c r="C338" t="s">
        <v>865</v>
      </c>
      <c r="D338" t="s">
        <v>10</v>
      </c>
      <c r="E338" t="s">
        <v>532</v>
      </c>
      <c r="F338">
        <v>6</v>
      </c>
      <c r="G338" t="s">
        <v>551</v>
      </c>
      <c r="H338" t="str">
        <f>HYPERLINK("http://service.sap.com/sap/support/notes/0001878373","0001878373")</f>
        <v>0001878373</v>
      </c>
      <c r="I338" t="s">
        <v>866</v>
      </c>
      <c r="J338">
        <v>1</v>
      </c>
      <c r="K338">
        <v>3</v>
      </c>
    </row>
    <row r="339" spans="1:11" x14ac:dyDescent="0.25">
      <c r="A339" t="s">
        <v>551</v>
      </c>
      <c r="B339" t="str">
        <f>HYPERLINK("http://service.sap.com/sap/support/notes/0001868958","0001868958")</f>
        <v>0001868958</v>
      </c>
      <c r="C339" t="s">
        <v>867</v>
      </c>
      <c r="D339" t="s">
        <v>10</v>
      </c>
      <c r="E339" t="s">
        <v>532</v>
      </c>
      <c r="F339">
        <v>2</v>
      </c>
      <c r="G339" t="s">
        <v>551</v>
      </c>
      <c r="H339" t="str">
        <f>HYPERLINK("http://service.sap.com/sap/support/notes/0001885209","0001885209")</f>
        <v>0001885209</v>
      </c>
      <c r="I339" t="s">
        <v>868</v>
      </c>
      <c r="J339">
        <v>1</v>
      </c>
      <c r="K339">
        <v>3</v>
      </c>
    </row>
    <row r="340" spans="1:11" x14ac:dyDescent="0.25">
      <c r="A340" t="s">
        <v>551</v>
      </c>
      <c r="B340" t="str">
        <f>HYPERLINK("http://service.sap.com/sap/support/notes/0001868958","0001868958")</f>
        <v>0001868958</v>
      </c>
      <c r="C340" t="s">
        <v>867</v>
      </c>
      <c r="D340" t="s">
        <v>10</v>
      </c>
      <c r="E340" t="s">
        <v>337</v>
      </c>
      <c r="F340">
        <v>2</v>
      </c>
      <c r="G340" t="s">
        <v>551</v>
      </c>
      <c r="H340" t="str">
        <f>HYPERLINK("http://service.sap.com/sap/support/notes/0001885209","0001885209")</f>
        <v>0001885209</v>
      </c>
      <c r="I340" t="s">
        <v>868</v>
      </c>
      <c r="J340">
        <v>1</v>
      </c>
      <c r="K340">
        <v>3</v>
      </c>
    </row>
    <row r="341" spans="1:11" x14ac:dyDescent="0.25">
      <c r="A341" t="s">
        <v>551</v>
      </c>
      <c r="B341" t="str">
        <f>HYPERLINK("http://service.sap.com/sap/support/notes/0001869581","0001869581")</f>
        <v>0001869581</v>
      </c>
      <c r="C341" t="s">
        <v>869</v>
      </c>
      <c r="D341" t="s">
        <v>10</v>
      </c>
      <c r="E341" t="s">
        <v>532</v>
      </c>
      <c r="F341">
        <v>1</v>
      </c>
      <c r="G341" t="s">
        <v>551</v>
      </c>
      <c r="H341" t="str">
        <f>HYPERLINK("http://service.sap.com/sap/support/notes/0001892352","0001892352")</f>
        <v>0001892352</v>
      </c>
      <c r="I341" t="s">
        <v>870</v>
      </c>
      <c r="J341">
        <v>1</v>
      </c>
      <c r="K341">
        <v>3</v>
      </c>
    </row>
    <row r="342" spans="1:11" x14ac:dyDescent="0.25">
      <c r="A342" t="s">
        <v>551</v>
      </c>
      <c r="B342" t="str">
        <f>HYPERLINK("http://service.sap.com/sap/support/notes/0001869581","0001869581")</f>
        <v>0001869581</v>
      </c>
      <c r="C342" t="s">
        <v>869</v>
      </c>
      <c r="D342" t="s">
        <v>10</v>
      </c>
      <c r="E342" t="s">
        <v>337</v>
      </c>
      <c r="F342">
        <v>1</v>
      </c>
      <c r="G342" t="s">
        <v>551</v>
      </c>
      <c r="H342" t="str">
        <f>HYPERLINK("http://service.sap.com/sap/support/notes/0001892352","0001892352")</f>
        <v>0001892352</v>
      </c>
      <c r="I342" t="s">
        <v>870</v>
      </c>
      <c r="J342">
        <v>1</v>
      </c>
      <c r="K342">
        <v>3</v>
      </c>
    </row>
    <row r="343" spans="1:11" x14ac:dyDescent="0.25">
      <c r="A343" t="s">
        <v>871</v>
      </c>
      <c r="B343" t="str">
        <f>HYPERLINK("http://service.sap.com/sap/support/notes/0001794702","0001794702")</f>
        <v>0001794702</v>
      </c>
      <c r="C343" t="s">
        <v>872</v>
      </c>
      <c r="D343" t="s">
        <v>10</v>
      </c>
      <c r="E343" t="s">
        <v>563</v>
      </c>
      <c r="F343">
        <v>3</v>
      </c>
      <c r="G343" t="s">
        <v>871</v>
      </c>
      <c r="H343" t="str">
        <f>HYPERLINK("http://service.sap.com/sap/support/notes/0001884551","0001884551")</f>
        <v>0001884551</v>
      </c>
      <c r="I343" t="s">
        <v>873</v>
      </c>
      <c r="J343">
        <v>1</v>
      </c>
      <c r="K343">
        <v>3</v>
      </c>
    </row>
    <row r="344" spans="1:11" x14ac:dyDescent="0.25">
      <c r="A344" t="s">
        <v>871</v>
      </c>
      <c r="B344" t="str">
        <f>HYPERLINK("http://service.sap.com/sap/support/notes/0001794702","0001794702")</f>
        <v>0001794702</v>
      </c>
      <c r="C344" t="s">
        <v>872</v>
      </c>
      <c r="D344" t="s">
        <v>10</v>
      </c>
      <c r="E344" t="s">
        <v>563</v>
      </c>
      <c r="F344">
        <v>3</v>
      </c>
      <c r="G344" t="s">
        <v>871</v>
      </c>
      <c r="H344" t="str">
        <f>HYPERLINK("http://service.sap.com/sap/support/notes/0001890103","0001890103")</f>
        <v>0001890103</v>
      </c>
      <c r="I344" t="s">
        <v>874</v>
      </c>
      <c r="J344">
        <v>1</v>
      </c>
      <c r="K344">
        <v>3</v>
      </c>
    </row>
    <row r="345" spans="1:11" x14ac:dyDescent="0.25">
      <c r="A345" t="s">
        <v>871</v>
      </c>
      <c r="B345" t="str">
        <f>HYPERLINK("http://service.sap.com/sap/support/notes/0001794702","0001794702")</f>
        <v>0001794702</v>
      </c>
      <c r="C345" t="s">
        <v>872</v>
      </c>
      <c r="D345" t="s">
        <v>10</v>
      </c>
      <c r="E345" t="s">
        <v>563</v>
      </c>
      <c r="F345">
        <v>3</v>
      </c>
      <c r="G345" t="s">
        <v>871</v>
      </c>
      <c r="H345" t="str">
        <f>HYPERLINK("http://service.sap.com/sap/support/notes/0001892973","0001892973")</f>
        <v>0001892973</v>
      </c>
      <c r="I345" t="s">
        <v>875</v>
      </c>
      <c r="J345">
        <v>1</v>
      </c>
      <c r="K345">
        <v>3</v>
      </c>
    </row>
    <row r="346" spans="1:11" x14ac:dyDescent="0.25">
      <c r="A346" t="s">
        <v>871</v>
      </c>
      <c r="B346" t="str">
        <f>HYPERLINK("http://service.sap.com/sap/support/notes/0001794702","0001794702")</f>
        <v>0001794702</v>
      </c>
      <c r="C346" t="s">
        <v>872</v>
      </c>
      <c r="D346" t="s">
        <v>10</v>
      </c>
      <c r="E346" t="s">
        <v>563</v>
      </c>
      <c r="F346">
        <v>3</v>
      </c>
      <c r="G346" t="s">
        <v>871</v>
      </c>
      <c r="H346" t="str">
        <f>HYPERLINK("http://service.sap.com/sap/support/notes/0001900042","0001900042")</f>
        <v>0001900042</v>
      </c>
      <c r="I346" t="s">
        <v>876</v>
      </c>
      <c r="J346">
        <v>1</v>
      </c>
      <c r="K346">
        <v>3</v>
      </c>
    </row>
    <row r="347" spans="1:11" x14ac:dyDescent="0.25">
      <c r="A347" t="s">
        <v>871</v>
      </c>
      <c r="B347" t="str">
        <f>HYPERLINK("http://service.sap.com/sap/support/notes/0001798384","0001798384")</f>
        <v>0001798384</v>
      </c>
      <c r="C347" t="s">
        <v>877</v>
      </c>
      <c r="D347" t="s">
        <v>10</v>
      </c>
      <c r="E347" t="s">
        <v>753</v>
      </c>
      <c r="F347">
        <v>4</v>
      </c>
      <c r="G347" t="s">
        <v>871</v>
      </c>
      <c r="H347" t="str">
        <f>HYPERLINK("http://service.sap.com/sap/support/notes/0001896086","0001896086")</f>
        <v>0001896086</v>
      </c>
      <c r="I347" t="s">
        <v>878</v>
      </c>
      <c r="J347">
        <v>1</v>
      </c>
      <c r="K347">
        <v>3</v>
      </c>
    </row>
    <row r="348" spans="1:11" x14ac:dyDescent="0.25">
      <c r="A348" t="s">
        <v>879</v>
      </c>
      <c r="B348" t="str">
        <f>HYPERLINK("http://service.sap.com/sap/support/notes/0001823849","0001823849")</f>
        <v>0001823849</v>
      </c>
      <c r="C348" t="s">
        <v>880</v>
      </c>
      <c r="D348" t="s">
        <v>10</v>
      </c>
      <c r="E348" t="s">
        <v>753</v>
      </c>
      <c r="F348">
        <v>1</v>
      </c>
      <c r="G348" t="s">
        <v>879</v>
      </c>
      <c r="H348" t="str">
        <f>HYPERLINK("http://service.sap.com/sap/support/notes/0001895597","0001895597")</f>
        <v>0001895597</v>
      </c>
      <c r="I348" t="s">
        <v>881</v>
      </c>
      <c r="J348">
        <v>1</v>
      </c>
      <c r="K348">
        <v>3</v>
      </c>
    </row>
    <row r="349" spans="1:11" x14ac:dyDescent="0.25">
      <c r="A349" t="s">
        <v>882</v>
      </c>
      <c r="B349" t="str">
        <f>HYPERLINK("http://service.sap.com/sap/support/notes/0001755773","0001755773")</f>
        <v>0001755773</v>
      </c>
      <c r="C349" t="s">
        <v>883</v>
      </c>
      <c r="D349" t="s">
        <v>10</v>
      </c>
      <c r="E349" t="s">
        <v>563</v>
      </c>
      <c r="F349">
        <v>2</v>
      </c>
      <c r="G349" t="s">
        <v>882</v>
      </c>
      <c r="H349" t="str">
        <f>HYPERLINK("http://service.sap.com/sap/support/notes/0001869561","0001869561")</f>
        <v>0001869561</v>
      </c>
      <c r="I349" t="s">
        <v>884</v>
      </c>
      <c r="J349">
        <v>1</v>
      </c>
      <c r="K349">
        <v>3</v>
      </c>
    </row>
    <row r="350" spans="1:11" x14ac:dyDescent="0.25">
      <c r="A350" t="s">
        <v>885</v>
      </c>
      <c r="B350" t="str">
        <f>HYPERLINK("http://service.sap.com/sap/support/notes/0001304016","0001304016")</f>
        <v>0001304016</v>
      </c>
      <c r="C350" t="s">
        <v>886</v>
      </c>
      <c r="D350" t="s">
        <v>10</v>
      </c>
      <c r="E350" t="s">
        <v>573</v>
      </c>
      <c r="F350">
        <v>3</v>
      </c>
      <c r="G350" t="s">
        <v>885</v>
      </c>
      <c r="H350" t="str">
        <f>HYPERLINK("http://service.sap.com/sap/support/notes/0001860543","0001860543")</f>
        <v>0001860543</v>
      </c>
      <c r="I350" t="s">
        <v>887</v>
      </c>
      <c r="J350">
        <v>1</v>
      </c>
      <c r="K350">
        <v>3</v>
      </c>
    </row>
    <row r="351" spans="1:11" x14ac:dyDescent="0.25">
      <c r="A351" t="s">
        <v>888</v>
      </c>
      <c r="B351" t="str">
        <f>HYPERLINK("http://service.sap.com/sap/support/notes/0001837117","0001837117")</f>
        <v>0001837117</v>
      </c>
      <c r="C351" t="s">
        <v>889</v>
      </c>
      <c r="D351" t="s">
        <v>10</v>
      </c>
      <c r="E351" t="s">
        <v>340</v>
      </c>
      <c r="F351">
        <v>2</v>
      </c>
      <c r="G351" t="s">
        <v>888</v>
      </c>
      <c r="H351" t="str">
        <f>HYPERLINK("http://service.sap.com/sap/support/notes/0001895461","0001895461")</f>
        <v>0001895461</v>
      </c>
      <c r="I351" t="s">
        <v>890</v>
      </c>
      <c r="J351">
        <v>1</v>
      </c>
      <c r="K351">
        <v>3</v>
      </c>
    </row>
    <row r="352" spans="1:11" x14ac:dyDescent="0.25">
      <c r="A352" t="s">
        <v>888</v>
      </c>
      <c r="B352" t="str">
        <f>HYPERLINK("http://service.sap.com/sap/support/notes/0001837117","0001837117")</f>
        <v>0001837117</v>
      </c>
      <c r="C352" t="s">
        <v>889</v>
      </c>
      <c r="D352" t="s">
        <v>10</v>
      </c>
      <c r="E352" t="s">
        <v>573</v>
      </c>
      <c r="F352">
        <v>2</v>
      </c>
      <c r="G352" t="s">
        <v>888</v>
      </c>
      <c r="H352" t="str">
        <f>HYPERLINK("http://service.sap.com/sap/support/notes/0001895461","0001895461")</f>
        <v>0001895461</v>
      </c>
      <c r="I352" t="s">
        <v>890</v>
      </c>
      <c r="J352">
        <v>1</v>
      </c>
      <c r="K352">
        <v>3</v>
      </c>
    </row>
    <row r="353" spans="1:11" x14ac:dyDescent="0.25">
      <c r="A353" t="s">
        <v>891</v>
      </c>
      <c r="B353" t="str">
        <f>HYPERLINK("http://service.sap.com/sap/support/notes/0001716160","0001716160")</f>
        <v>0001716160</v>
      </c>
      <c r="C353" t="s">
        <v>892</v>
      </c>
      <c r="D353" t="s">
        <v>10</v>
      </c>
      <c r="E353" t="s">
        <v>334</v>
      </c>
      <c r="F353">
        <v>6</v>
      </c>
      <c r="G353" t="s">
        <v>700</v>
      </c>
      <c r="H353" t="str">
        <f>HYPERLINK("http://service.sap.com/sap/support/notes/0001837426","0001837426")</f>
        <v>0001837426</v>
      </c>
      <c r="I353" t="s">
        <v>893</v>
      </c>
      <c r="J353">
        <v>1</v>
      </c>
      <c r="K353">
        <v>2</v>
      </c>
    </row>
    <row r="354" spans="1:11" x14ac:dyDescent="0.25">
      <c r="A354" t="s">
        <v>891</v>
      </c>
      <c r="B354" t="str">
        <f>HYPERLINK("http://service.sap.com/sap/support/notes/0001716160","0001716160")</f>
        <v>0001716160</v>
      </c>
      <c r="C354" t="s">
        <v>892</v>
      </c>
      <c r="D354" t="s">
        <v>10</v>
      </c>
      <c r="E354" t="s">
        <v>573</v>
      </c>
      <c r="F354">
        <v>6</v>
      </c>
      <c r="G354" t="s">
        <v>700</v>
      </c>
      <c r="H354" t="str">
        <f>HYPERLINK("http://service.sap.com/sap/support/notes/0001837426","0001837426")</f>
        <v>0001837426</v>
      </c>
      <c r="I354" t="s">
        <v>893</v>
      </c>
      <c r="J354">
        <v>1</v>
      </c>
      <c r="K354">
        <v>2</v>
      </c>
    </row>
    <row r="355" spans="1:11" x14ac:dyDescent="0.25">
      <c r="A355" t="s">
        <v>894</v>
      </c>
      <c r="B355" t="str">
        <f>HYPERLINK("http://service.sap.com/sap/support/notes/0001743159","0001743159")</f>
        <v>0001743159</v>
      </c>
      <c r="C355" t="s">
        <v>895</v>
      </c>
      <c r="D355" t="s">
        <v>10</v>
      </c>
      <c r="E355" t="s">
        <v>573</v>
      </c>
      <c r="F355">
        <v>3</v>
      </c>
      <c r="G355" t="s">
        <v>894</v>
      </c>
      <c r="H355" t="str">
        <f>HYPERLINK("http://service.sap.com/sap/support/notes/0001861774","0001861774")</f>
        <v>0001861774</v>
      </c>
      <c r="I355" t="s">
        <v>896</v>
      </c>
      <c r="J355">
        <v>1</v>
      </c>
      <c r="K355">
        <v>3</v>
      </c>
    </row>
    <row r="356" spans="1:11" x14ac:dyDescent="0.25">
      <c r="A356" t="s">
        <v>897</v>
      </c>
      <c r="B356" t="str">
        <f>HYPERLINK("http://service.sap.com/sap/support/notes/0001324029","0001324029")</f>
        <v>0001324029</v>
      </c>
      <c r="C356" t="s">
        <v>898</v>
      </c>
      <c r="D356" t="s">
        <v>10</v>
      </c>
      <c r="E356" t="s">
        <v>573</v>
      </c>
      <c r="F356">
        <v>4</v>
      </c>
      <c r="G356" t="s">
        <v>885</v>
      </c>
      <c r="H356" t="str">
        <f>HYPERLINK("http://service.sap.com/sap/support/notes/0001900557","0001900557")</f>
        <v>0001900557</v>
      </c>
      <c r="I356" t="s">
        <v>899</v>
      </c>
      <c r="J356">
        <v>1</v>
      </c>
      <c r="K356">
        <v>2</v>
      </c>
    </row>
    <row r="357" spans="1:11" x14ac:dyDescent="0.25">
      <c r="A357" t="s">
        <v>900</v>
      </c>
      <c r="B357" t="str">
        <f>HYPERLINK("http://service.sap.com/sap/support/notes/0001845625","0001845625")</f>
        <v>0001845625</v>
      </c>
      <c r="C357" t="s">
        <v>901</v>
      </c>
      <c r="D357" t="s">
        <v>10</v>
      </c>
      <c r="E357" t="s">
        <v>573</v>
      </c>
      <c r="F357">
        <v>3</v>
      </c>
      <c r="G357" t="s">
        <v>900</v>
      </c>
      <c r="H357" t="str">
        <f>HYPERLINK("http://service.sap.com/sap/support/notes/0001857619","0001857619")</f>
        <v>0001857619</v>
      </c>
      <c r="I357" t="s">
        <v>902</v>
      </c>
      <c r="J357">
        <v>1</v>
      </c>
      <c r="K357">
        <v>3</v>
      </c>
    </row>
    <row r="358" spans="1:11" x14ac:dyDescent="0.25">
      <c r="A358" t="s">
        <v>903</v>
      </c>
      <c r="B358" t="str">
        <f>HYPERLINK("http://service.sap.com/sap/support/notes/0001821617","0001821617")</f>
        <v>0001821617</v>
      </c>
      <c r="C358" t="s">
        <v>904</v>
      </c>
      <c r="D358" t="s">
        <v>10</v>
      </c>
      <c r="E358" t="s">
        <v>753</v>
      </c>
      <c r="F358">
        <v>7</v>
      </c>
      <c r="G358" t="s">
        <v>903</v>
      </c>
      <c r="H358" t="str">
        <f>HYPERLINK("http://service.sap.com/sap/support/notes/0001848778","0001848778")</f>
        <v>0001848778</v>
      </c>
      <c r="I358" t="s">
        <v>905</v>
      </c>
      <c r="J358">
        <v>1</v>
      </c>
      <c r="K358">
        <v>2</v>
      </c>
    </row>
    <row r="359" spans="1:11" x14ac:dyDescent="0.25">
      <c r="A359" t="s">
        <v>903</v>
      </c>
      <c r="B359" t="str">
        <f>HYPERLINK("http://service.sap.com/sap/support/notes/0001840094","0001840094")</f>
        <v>0001840094</v>
      </c>
      <c r="C359" t="s">
        <v>906</v>
      </c>
      <c r="D359" t="s">
        <v>10</v>
      </c>
      <c r="E359" t="s">
        <v>573</v>
      </c>
      <c r="F359">
        <v>2</v>
      </c>
      <c r="G359" t="s">
        <v>903</v>
      </c>
      <c r="H359" t="str">
        <f>HYPERLINK("http://service.sap.com/sap/support/notes/0001863110","0001863110")</f>
        <v>0001863110</v>
      </c>
      <c r="I359" t="s">
        <v>907</v>
      </c>
      <c r="J359">
        <v>1</v>
      </c>
      <c r="K359">
        <v>3</v>
      </c>
    </row>
    <row r="360" spans="1:11" x14ac:dyDescent="0.25">
      <c r="A360" t="s">
        <v>908</v>
      </c>
      <c r="B360" t="str">
        <f>HYPERLINK("http://service.sap.com/sap/support/notes/0001856354","0001856354")</f>
        <v>0001856354</v>
      </c>
      <c r="C360" t="s">
        <v>909</v>
      </c>
      <c r="D360" t="s">
        <v>10</v>
      </c>
      <c r="E360" t="s">
        <v>292</v>
      </c>
      <c r="F360">
        <v>1</v>
      </c>
      <c r="G360" t="s">
        <v>908</v>
      </c>
      <c r="H360" t="str">
        <f>HYPERLINK("http://service.sap.com/sap/support/notes/0001922544","0001922544")</f>
        <v>0001922544</v>
      </c>
      <c r="I360" t="s">
        <v>910</v>
      </c>
      <c r="J360">
        <v>1</v>
      </c>
      <c r="K360">
        <v>3</v>
      </c>
    </row>
    <row r="361" spans="1:11" x14ac:dyDescent="0.25">
      <c r="A361" t="s">
        <v>911</v>
      </c>
      <c r="B361" t="str">
        <f>HYPERLINK("http://service.sap.com/sap/support/notes/0001860709","0001860709")</f>
        <v>0001860709</v>
      </c>
      <c r="C361" t="s">
        <v>912</v>
      </c>
      <c r="D361" t="s">
        <v>10</v>
      </c>
      <c r="E361" t="s">
        <v>292</v>
      </c>
      <c r="F361">
        <v>1</v>
      </c>
      <c r="G361" t="s">
        <v>913</v>
      </c>
      <c r="H361" t="str">
        <f>HYPERLINK("http://service.sap.com/sap/support/notes/0001885726","0001885726")</f>
        <v>0001885726</v>
      </c>
      <c r="I361" t="s">
        <v>914</v>
      </c>
      <c r="J361">
        <v>1</v>
      </c>
      <c r="K361">
        <v>2</v>
      </c>
    </row>
    <row r="362" spans="1:11" x14ac:dyDescent="0.25">
      <c r="A362" t="s">
        <v>911</v>
      </c>
      <c r="B362" t="str">
        <f>HYPERLINK("http://service.sap.com/sap/support/notes/0001860709","0001860709")</f>
        <v>0001860709</v>
      </c>
      <c r="C362" t="s">
        <v>912</v>
      </c>
      <c r="D362" t="s">
        <v>10</v>
      </c>
      <c r="E362" t="s">
        <v>292</v>
      </c>
      <c r="F362">
        <v>1</v>
      </c>
      <c r="G362" t="s">
        <v>913</v>
      </c>
      <c r="H362" t="str">
        <f>HYPERLINK("http://service.sap.com/sap/support/notes/0001908491","0001908491")</f>
        <v>0001908491</v>
      </c>
      <c r="I362" t="s">
        <v>915</v>
      </c>
      <c r="J362">
        <v>1</v>
      </c>
      <c r="K362">
        <v>3</v>
      </c>
    </row>
    <row r="363" spans="1:11" x14ac:dyDescent="0.25">
      <c r="A363" t="s">
        <v>913</v>
      </c>
      <c r="B363" t="str">
        <f>HYPERLINK("http://service.sap.com/sap/support/notes/0001834999","0001834999")</f>
        <v>0001834999</v>
      </c>
      <c r="C363" t="s">
        <v>916</v>
      </c>
      <c r="D363" t="s">
        <v>10</v>
      </c>
      <c r="E363" t="s">
        <v>292</v>
      </c>
      <c r="F363">
        <v>3</v>
      </c>
      <c r="G363" t="s">
        <v>913</v>
      </c>
      <c r="H363" t="str">
        <f>HYPERLINK("http://service.sap.com/sap/support/notes/0001910006","0001910006")</f>
        <v>0001910006</v>
      </c>
      <c r="I363" t="s">
        <v>917</v>
      </c>
      <c r="J363">
        <v>1</v>
      </c>
      <c r="K363">
        <v>2</v>
      </c>
    </row>
    <row r="364" spans="1:11" x14ac:dyDescent="0.25">
      <c r="A364" t="s">
        <v>918</v>
      </c>
      <c r="B364" t="str">
        <f>HYPERLINK("http://service.sap.com/sap/support/notes/0001841528","0001841528")</f>
        <v>0001841528</v>
      </c>
      <c r="C364" t="s">
        <v>919</v>
      </c>
      <c r="D364" t="s">
        <v>10</v>
      </c>
      <c r="E364" t="s">
        <v>217</v>
      </c>
      <c r="F364">
        <v>6</v>
      </c>
      <c r="G364" t="s">
        <v>918</v>
      </c>
      <c r="H364" t="str">
        <f>HYPERLINK("http://service.sap.com/sap/support/notes/0001847400","0001847400")</f>
        <v>0001847400</v>
      </c>
      <c r="I364" t="s">
        <v>920</v>
      </c>
      <c r="J364">
        <v>1</v>
      </c>
      <c r="K364">
        <v>3</v>
      </c>
    </row>
    <row r="365" spans="1:11" x14ac:dyDescent="0.25">
      <c r="A365" t="s">
        <v>921</v>
      </c>
      <c r="B365" t="str">
        <f>HYPERLINK("http://service.sap.com/sap/support/notes/0001807991","0001807991")</f>
        <v>0001807991</v>
      </c>
      <c r="C365" t="s">
        <v>922</v>
      </c>
      <c r="D365" t="s">
        <v>10</v>
      </c>
      <c r="E365" t="s">
        <v>217</v>
      </c>
      <c r="F365">
        <v>4</v>
      </c>
      <c r="G365" t="s">
        <v>921</v>
      </c>
      <c r="H365" t="str">
        <f>HYPERLINK("http://service.sap.com/sap/support/notes/0001874515","0001874515")</f>
        <v>0001874515</v>
      </c>
      <c r="I365" t="s">
        <v>923</v>
      </c>
      <c r="J365">
        <v>1</v>
      </c>
      <c r="K365">
        <v>3</v>
      </c>
    </row>
    <row r="366" spans="1:11" x14ac:dyDescent="0.25">
      <c r="A366" t="s">
        <v>921</v>
      </c>
      <c r="B366" t="str">
        <f>HYPERLINK("http://service.sap.com/sap/support/notes/0001848680","0001848680")</f>
        <v>0001848680</v>
      </c>
      <c r="C366" t="s">
        <v>924</v>
      </c>
      <c r="D366" t="s">
        <v>10</v>
      </c>
      <c r="E366" t="s">
        <v>217</v>
      </c>
      <c r="F366">
        <v>2</v>
      </c>
      <c r="G366" t="s">
        <v>921</v>
      </c>
      <c r="H366" t="str">
        <f>HYPERLINK("http://service.sap.com/sap/support/notes/0001855879","0001855879")</f>
        <v>0001855879</v>
      </c>
      <c r="I366" t="s">
        <v>925</v>
      </c>
      <c r="J366">
        <v>1</v>
      </c>
      <c r="K366">
        <v>3</v>
      </c>
    </row>
    <row r="367" spans="1:11" x14ac:dyDescent="0.25">
      <c r="A367" t="s">
        <v>926</v>
      </c>
      <c r="B367" t="str">
        <f>HYPERLINK("http://service.sap.com/sap/support/notes/0001850090","0001850090")</f>
        <v>0001850090</v>
      </c>
      <c r="C367" t="s">
        <v>927</v>
      </c>
      <c r="D367" t="s">
        <v>10</v>
      </c>
      <c r="E367" t="s">
        <v>217</v>
      </c>
      <c r="F367">
        <v>1</v>
      </c>
      <c r="G367" t="s">
        <v>926</v>
      </c>
      <c r="H367" t="str">
        <f>HYPERLINK("http://service.sap.com/sap/support/notes/0001899656","0001899656")</f>
        <v>0001899656</v>
      </c>
      <c r="I367" t="s">
        <v>928</v>
      </c>
      <c r="J367">
        <v>1</v>
      </c>
      <c r="K367">
        <v>3</v>
      </c>
    </row>
    <row r="368" spans="1:11" x14ac:dyDescent="0.25">
      <c r="A368" t="s">
        <v>929</v>
      </c>
      <c r="B368" t="str">
        <f>HYPERLINK("http://service.sap.com/sap/support/notes/0001812597","0001812597")</f>
        <v>0001812597</v>
      </c>
      <c r="C368" t="s">
        <v>930</v>
      </c>
      <c r="D368" t="s">
        <v>10</v>
      </c>
      <c r="E368" t="s">
        <v>217</v>
      </c>
      <c r="F368">
        <v>4</v>
      </c>
      <c r="G368" t="s">
        <v>929</v>
      </c>
      <c r="H368" t="str">
        <f>HYPERLINK("http://service.sap.com/sap/support/notes/0001892752","0001892752")</f>
        <v>0001892752</v>
      </c>
      <c r="I368" t="s">
        <v>931</v>
      </c>
      <c r="J368">
        <v>1</v>
      </c>
      <c r="K368">
        <v>2</v>
      </c>
    </row>
    <row r="369" spans="1:11" x14ac:dyDescent="0.25">
      <c r="A369" t="s">
        <v>932</v>
      </c>
      <c r="B369" t="str">
        <f>HYPERLINK("http://service.sap.com/sap/support/notes/0001818582","0001818582")</f>
        <v>0001818582</v>
      </c>
      <c r="C369" t="s">
        <v>933</v>
      </c>
      <c r="D369" t="s">
        <v>10</v>
      </c>
      <c r="E369" t="s">
        <v>217</v>
      </c>
      <c r="F369">
        <v>4</v>
      </c>
      <c r="G369" t="s">
        <v>932</v>
      </c>
      <c r="H369" t="str">
        <f>HYPERLINK("http://service.sap.com/sap/support/notes/0001818592","0001818592")</f>
        <v>0001818592</v>
      </c>
      <c r="I369" t="s">
        <v>934</v>
      </c>
      <c r="J369">
        <v>1</v>
      </c>
      <c r="K369">
        <v>2</v>
      </c>
    </row>
    <row r="370" spans="1:11" x14ac:dyDescent="0.25">
      <c r="A370" t="s">
        <v>932</v>
      </c>
      <c r="B370" t="str">
        <f>HYPERLINK("http://service.sap.com/sap/support/notes/0001818586","0001818586")</f>
        <v>0001818586</v>
      </c>
      <c r="C370" t="s">
        <v>935</v>
      </c>
      <c r="D370" t="s">
        <v>10</v>
      </c>
      <c r="E370" t="s">
        <v>217</v>
      </c>
      <c r="F370">
        <v>5</v>
      </c>
      <c r="G370" t="s">
        <v>932</v>
      </c>
      <c r="H370" t="str">
        <f>HYPERLINK("http://service.sap.com/sap/support/notes/0001818592","0001818592")</f>
        <v>0001818592</v>
      </c>
      <c r="I370" t="s">
        <v>934</v>
      </c>
      <c r="J370">
        <v>1</v>
      </c>
      <c r="K370">
        <v>2</v>
      </c>
    </row>
    <row r="371" spans="1:11" x14ac:dyDescent="0.25">
      <c r="A371" t="s">
        <v>932</v>
      </c>
      <c r="B371" t="str">
        <f>HYPERLINK("http://service.sap.com/sap/support/notes/0001839027","0001839027")</f>
        <v>0001839027</v>
      </c>
      <c r="C371" t="s">
        <v>936</v>
      </c>
      <c r="D371" t="s">
        <v>10</v>
      </c>
      <c r="E371" t="s">
        <v>217</v>
      </c>
      <c r="F371">
        <v>6</v>
      </c>
      <c r="G371" t="s">
        <v>932</v>
      </c>
      <c r="H371" t="str">
        <f>HYPERLINK("http://service.sap.com/sap/support/notes/0001904511","0001904511")</f>
        <v>0001904511</v>
      </c>
      <c r="I371" t="s">
        <v>937</v>
      </c>
      <c r="J371">
        <v>1</v>
      </c>
      <c r="K371">
        <v>2</v>
      </c>
    </row>
    <row r="372" spans="1:11" x14ac:dyDescent="0.25">
      <c r="A372" t="s">
        <v>932</v>
      </c>
      <c r="B372" t="str">
        <f>HYPERLINK("http://service.sap.com/sap/support/notes/0001845194","0001845194")</f>
        <v>0001845194</v>
      </c>
      <c r="C372" t="s">
        <v>938</v>
      </c>
      <c r="D372" t="s">
        <v>10</v>
      </c>
      <c r="E372" t="s">
        <v>217</v>
      </c>
      <c r="F372">
        <v>1</v>
      </c>
      <c r="G372" t="s">
        <v>932</v>
      </c>
      <c r="H372" t="str">
        <f>HYPERLINK("http://service.sap.com/sap/support/notes/0001874485","0001874485")</f>
        <v>0001874485</v>
      </c>
      <c r="I372" t="s">
        <v>939</v>
      </c>
      <c r="J372">
        <v>1</v>
      </c>
      <c r="K372">
        <v>2</v>
      </c>
    </row>
    <row r="373" spans="1:11" x14ac:dyDescent="0.25">
      <c r="A373" t="s">
        <v>932</v>
      </c>
      <c r="B373" t="str">
        <f>HYPERLINK("http://service.sap.com/sap/support/notes/0001845194","0001845194")</f>
        <v>0001845194</v>
      </c>
      <c r="C373" t="s">
        <v>938</v>
      </c>
      <c r="D373" t="s">
        <v>10</v>
      </c>
      <c r="E373" t="s">
        <v>217</v>
      </c>
      <c r="F373">
        <v>1</v>
      </c>
      <c r="G373" t="s">
        <v>932</v>
      </c>
      <c r="H373" t="str">
        <f>HYPERLINK("http://service.sap.com/sap/support/notes/0001901342","0001901342")</f>
        <v>0001901342</v>
      </c>
      <c r="I373" t="s">
        <v>940</v>
      </c>
      <c r="J373">
        <v>3</v>
      </c>
      <c r="K373">
        <v>2</v>
      </c>
    </row>
    <row r="374" spans="1:11" x14ac:dyDescent="0.25">
      <c r="A374" t="s">
        <v>932</v>
      </c>
      <c r="B374" t="str">
        <f>HYPERLINK("http://service.sap.com/sap/support/notes/0001845194","0001845194")</f>
        <v>0001845194</v>
      </c>
      <c r="C374" t="s">
        <v>938</v>
      </c>
      <c r="D374" t="s">
        <v>10</v>
      </c>
      <c r="E374" t="s">
        <v>217</v>
      </c>
      <c r="F374">
        <v>1</v>
      </c>
      <c r="G374" t="s">
        <v>941</v>
      </c>
      <c r="H374" t="str">
        <f>HYPERLINK("http://service.sap.com/sap/support/notes/0001875160","0001875160")</f>
        <v>0001875160</v>
      </c>
      <c r="I374" t="s">
        <v>942</v>
      </c>
      <c r="J374">
        <v>2</v>
      </c>
      <c r="K374">
        <v>3</v>
      </c>
    </row>
    <row r="375" spans="1:11" x14ac:dyDescent="0.25">
      <c r="A375" t="s">
        <v>932</v>
      </c>
      <c r="B375" t="str">
        <f>HYPERLINK("http://service.sap.com/sap/support/notes/0001846669","0001846669")</f>
        <v>0001846669</v>
      </c>
      <c r="C375" t="s">
        <v>943</v>
      </c>
      <c r="D375" t="s">
        <v>10</v>
      </c>
      <c r="E375" t="s">
        <v>217</v>
      </c>
      <c r="F375">
        <v>4</v>
      </c>
      <c r="G375" t="s">
        <v>932</v>
      </c>
      <c r="H375" t="str">
        <f>HYPERLINK("http://service.sap.com/sap/support/notes/0001895460","0001895460")</f>
        <v>0001895460</v>
      </c>
      <c r="I375" t="s">
        <v>944</v>
      </c>
      <c r="J375">
        <v>3</v>
      </c>
      <c r="K375">
        <v>2</v>
      </c>
    </row>
    <row r="376" spans="1:11" x14ac:dyDescent="0.25">
      <c r="A376" t="s">
        <v>932</v>
      </c>
      <c r="B376" t="str">
        <f>HYPERLINK("http://service.sap.com/sap/support/notes/0001849741","0001849741")</f>
        <v>0001849741</v>
      </c>
      <c r="C376" t="s">
        <v>945</v>
      </c>
      <c r="D376" t="s">
        <v>10</v>
      </c>
      <c r="E376" t="s">
        <v>217</v>
      </c>
      <c r="F376">
        <v>1</v>
      </c>
      <c r="G376" t="s">
        <v>932</v>
      </c>
      <c r="H376" t="str">
        <f>HYPERLINK("http://service.sap.com/sap/support/notes/0001903638","0001903638")</f>
        <v>0001903638</v>
      </c>
      <c r="I376" t="s">
        <v>946</v>
      </c>
      <c r="J376">
        <v>1</v>
      </c>
      <c r="K376">
        <v>2</v>
      </c>
    </row>
    <row r="377" spans="1:11" x14ac:dyDescent="0.25">
      <c r="A377" t="s">
        <v>947</v>
      </c>
      <c r="B377" t="str">
        <f>HYPERLINK("http://service.sap.com/sap/support/notes/0001875342","0001875342")</f>
        <v>0001875342</v>
      </c>
      <c r="C377" t="s">
        <v>948</v>
      </c>
      <c r="D377" t="s">
        <v>10</v>
      </c>
      <c r="E377" t="s">
        <v>337</v>
      </c>
      <c r="F377">
        <v>1</v>
      </c>
      <c r="G377" t="s">
        <v>949</v>
      </c>
      <c r="H377" t="str">
        <f>HYPERLINK("http://service.sap.com/sap/support/notes/0001890614","0001890614")</f>
        <v>0001890614</v>
      </c>
      <c r="I377" t="s">
        <v>950</v>
      </c>
      <c r="J377">
        <v>1</v>
      </c>
      <c r="K377">
        <v>3</v>
      </c>
    </row>
    <row r="378" spans="1:11" x14ac:dyDescent="0.25">
      <c r="A378" t="s">
        <v>951</v>
      </c>
      <c r="B378" t="str">
        <f>HYPERLINK("http://service.sap.com/sap/support/notes/0001803310","0001803310")</f>
        <v>0001803310</v>
      </c>
      <c r="C378" t="s">
        <v>952</v>
      </c>
      <c r="D378" t="s">
        <v>10</v>
      </c>
      <c r="E378" t="s">
        <v>257</v>
      </c>
      <c r="F378">
        <v>3</v>
      </c>
      <c r="G378" t="s">
        <v>953</v>
      </c>
      <c r="H378" t="str">
        <f>HYPERLINK("http://service.sap.com/sap/support/notes/0001891510","0001891510")</f>
        <v>0001891510</v>
      </c>
      <c r="I378" t="s">
        <v>954</v>
      </c>
      <c r="J378">
        <v>1</v>
      </c>
      <c r="K378">
        <v>3</v>
      </c>
    </row>
    <row r="379" spans="1:11" x14ac:dyDescent="0.25">
      <c r="A379" t="s">
        <v>951</v>
      </c>
      <c r="B379" t="str">
        <f>HYPERLINK("http://service.sap.com/sap/support/notes/0001803310","0001803310")</f>
        <v>0001803310</v>
      </c>
      <c r="C379" t="s">
        <v>952</v>
      </c>
      <c r="D379" t="s">
        <v>10</v>
      </c>
      <c r="E379" t="s">
        <v>292</v>
      </c>
      <c r="F379">
        <v>3</v>
      </c>
      <c r="G379" t="s">
        <v>953</v>
      </c>
      <c r="H379" t="str">
        <f>HYPERLINK("http://service.sap.com/sap/support/notes/0001891510","0001891510")</f>
        <v>0001891510</v>
      </c>
      <c r="I379" t="s">
        <v>954</v>
      </c>
      <c r="J379">
        <v>1</v>
      </c>
      <c r="K379">
        <v>3</v>
      </c>
    </row>
    <row r="380" spans="1:11" x14ac:dyDescent="0.25">
      <c r="A380" t="s">
        <v>955</v>
      </c>
      <c r="B380" t="str">
        <f>HYPERLINK("http://service.sap.com/sap/support/notes/0001850428","0001850428")</f>
        <v>0001850428</v>
      </c>
      <c r="C380" t="s">
        <v>956</v>
      </c>
      <c r="D380" t="s">
        <v>103</v>
      </c>
      <c r="E380" t="s">
        <v>257</v>
      </c>
      <c r="F380">
        <v>4</v>
      </c>
      <c r="G380" t="s">
        <v>955</v>
      </c>
      <c r="H380" t="str">
        <f>HYPERLINK("http://service.sap.com/sap/support/notes/0001863847","0001863847")</f>
        <v>0001863847</v>
      </c>
      <c r="I380" t="s">
        <v>956</v>
      </c>
      <c r="J380">
        <v>1</v>
      </c>
      <c r="K380">
        <v>2</v>
      </c>
    </row>
    <row r="381" spans="1:11" x14ac:dyDescent="0.25">
      <c r="A381" t="s">
        <v>953</v>
      </c>
      <c r="B381" t="str">
        <f>HYPERLINK("http://service.sap.com/sap/support/notes/0001825453","0001825453")</f>
        <v>0001825453</v>
      </c>
      <c r="C381" t="s">
        <v>957</v>
      </c>
      <c r="D381" t="s">
        <v>10</v>
      </c>
      <c r="E381" t="s">
        <v>257</v>
      </c>
      <c r="F381">
        <v>7</v>
      </c>
      <c r="G381" t="s">
        <v>953</v>
      </c>
      <c r="H381" t="str">
        <f>HYPERLINK("http://service.sap.com/sap/support/notes/0001835133","0001835133")</f>
        <v>0001835133</v>
      </c>
      <c r="I381" t="s">
        <v>958</v>
      </c>
      <c r="J381">
        <v>1</v>
      </c>
      <c r="K381">
        <v>3</v>
      </c>
    </row>
    <row r="382" spans="1:11" x14ac:dyDescent="0.25">
      <c r="A382" t="s">
        <v>953</v>
      </c>
      <c r="B382" t="str">
        <f>HYPERLINK("http://service.sap.com/sap/support/notes/0001836668","0001836668")</f>
        <v>0001836668</v>
      </c>
      <c r="C382" t="s">
        <v>959</v>
      </c>
      <c r="D382" t="s">
        <v>10</v>
      </c>
      <c r="E382" t="s">
        <v>257</v>
      </c>
      <c r="F382">
        <v>4</v>
      </c>
      <c r="G382" t="s">
        <v>953</v>
      </c>
      <c r="H382" t="str">
        <f>HYPERLINK("http://service.sap.com/sap/support/notes/0001873195","0001873195")</f>
        <v>0001873195</v>
      </c>
      <c r="I382" t="s">
        <v>960</v>
      </c>
      <c r="J382">
        <v>1</v>
      </c>
      <c r="K382">
        <v>3</v>
      </c>
    </row>
    <row r="383" spans="1:11" x14ac:dyDescent="0.25">
      <c r="A383" t="s">
        <v>953</v>
      </c>
      <c r="B383" t="str">
        <f>HYPERLINK("http://service.sap.com/sap/support/notes/0001840575","0001840575")</f>
        <v>0001840575</v>
      </c>
      <c r="C383" t="s">
        <v>961</v>
      </c>
      <c r="D383" t="s">
        <v>10</v>
      </c>
      <c r="E383" t="s">
        <v>257</v>
      </c>
      <c r="F383">
        <v>6</v>
      </c>
      <c r="G383" t="s">
        <v>953</v>
      </c>
      <c r="H383" t="str">
        <f>HYPERLINK("http://service.sap.com/sap/support/notes/0001926181","0001926181")</f>
        <v>0001926181</v>
      </c>
      <c r="I383" t="s">
        <v>962</v>
      </c>
      <c r="J383">
        <v>1</v>
      </c>
      <c r="K383">
        <v>3</v>
      </c>
    </row>
    <row r="384" spans="1:11" x14ac:dyDescent="0.25">
      <c r="A384" t="s">
        <v>953</v>
      </c>
      <c r="B384" t="str">
        <f>HYPERLINK("http://service.sap.com/sap/support/notes/0001840575","0001840575")</f>
        <v>0001840575</v>
      </c>
      <c r="C384" t="s">
        <v>961</v>
      </c>
      <c r="D384" t="s">
        <v>10</v>
      </c>
      <c r="E384" t="s">
        <v>217</v>
      </c>
      <c r="F384">
        <v>6</v>
      </c>
      <c r="G384" t="s">
        <v>953</v>
      </c>
      <c r="H384" t="str">
        <f>HYPERLINK("http://service.sap.com/sap/support/notes/0001926181","0001926181")</f>
        <v>0001926181</v>
      </c>
      <c r="I384" t="s">
        <v>962</v>
      </c>
      <c r="J384">
        <v>1</v>
      </c>
      <c r="K384">
        <v>3</v>
      </c>
    </row>
    <row r="385" spans="1:11" x14ac:dyDescent="0.25">
      <c r="A385" t="s">
        <v>963</v>
      </c>
      <c r="B385" t="str">
        <f>HYPERLINK("http://service.sap.com/sap/support/notes/0001612102","0001612102")</f>
        <v>0001612102</v>
      </c>
      <c r="C385" t="s">
        <v>964</v>
      </c>
      <c r="D385" t="s">
        <v>10</v>
      </c>
      <c r="E385" t="s">
        <v>436</v>
      </c>
      <c r="F385">
        <v>4</v>
      </c>
      <c r="G385" t="s">
        <v>380</v>
      </c>
      <c r="H385" t="str">
        <f>HYPERLINK("http://service.sap.com/sap/support/notes/0001671807","0001671807")</f>
        <v>0001671807</v>
      </c>
      <c r="I385" t="s">
        <v>965</v>
      </c>
      <c r="J385">
        <v>1</v>
      </c>
      <c r="K385">
        <v>3</v>
      </c>
    </row>
    <row r="386" spans="1:11" x14ac:dyDescent="0.25">
      <c r="A386" t="s">
        <v>963</v>
      </c>
      <c r="B386" t="str">
        <f>HYPERLINK("http://service.sap.com/sap/support/notes/0001844842","0001844842")</f>
        <v>0001844842</v>
      </c>
      <c r="C386" t="s">
        <v>966</v>
      </c>
      <c r="D386" t="s">
        <v>10</v>
      </c>
      <c r="E386" t="s">
        <v>436</v>
      </c>
      <c r="F386">
        <v>1</v>
      </c>
      <c r="G386" t="s">
        <v>963</v>
      </c>
      <c r="H386" t="str">
        <f>HYPERLINK("http://service.sap.com/sap/support/notes/0001923723","0001923723")</f>
        <v>0001923723</v>
      </c>
      <c r="I386" t="s">
        <v>967</v>
      </c>
      <c r="J386">
        <v>1</v>
      </c>
      <c r="K386">
        <v>3</v>
      </c>
    </row>
    <row r="387" spans="1:11" x14ac:dyDescent="0.25">
      <c r="A387" t="s">
        <v>963</v>
      </c>
      <c r="B387" t="str">
        <f>HYPERLINK("http://service.sap.com/sap/support/notes/0001845059","0001845059")</f>
        <v>0001845059</v>
      </c>
      <c r="C387" t="s">
        <v>968</v>
      </c>
      <c r="D387" t="s">
        <v>10</v>
      </c>
      <c r="E387" t="s">
        <v>436</v>
      </c>
      <c r="F387">
        <v>2</v>
      </c>
      <c r="G387" t="s">
        <v>963</v>
      </c>
      <c r="H387" t="str">
        <f>HYPERLINK("http://service.sap.com/sap/support/notes/0001886544","0001886544")</f>
        <v>0001886544</v>
      </c>
      <c r="I387" t="s">
        <v>969</v>
      </c>
      <c r="J387">
        <v>1</v>
      </c>
      <c r="K387">
        <v>2</v>
      </c>
    </row>
    <row r="388" spans="1:11" x14ac:dyDescent="0.25">
      <c r="A388" t="s">
        <v>963</v>
      </c>
      <c r="B388" t="str">
        <f>HYPERLINK("http://service.sap.com/sap/support/notes/0001857320","0001857320")</f>
        <v>0001857320</v>
      </c>
      <c r="C388" t="s">
        <v>970</v>
      </c>
      <c r="D388" t="s">
        <v>10</v>
      </c>
      <c r="E388" t="s">
        <v>436</v>
      </c>
      <c r="F388">
        <v>1</v>
      </c>
      <c r="G388" t="s">
        <v>963</v>
      </c>
      <c r="H388" t="str">
        <f>HYPERLINK("http://service.sap.com/sap/support/notes/0001865810","0001865810")</f>
        <v>0001865810</v>
      </c>
      <c r="I388" t="s">
        <v>971</v>
      </c>
      <c r="J388">
        <v>1</v>
      </c>
      <c r="K388">
        <v>4</v>
      </c>
    </row>
  </sheetData>
  <autoFilter ref="A1:A38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EHP7-Component-Update_Side-Effe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Quern</dc:creator>
  <cp:lastModifiedBy>Massachusetts  Institute of Technology</cp:lastModifiedBy>
  <dcterms:created xsi:type="dcterms:W3CDTF">2013-10-18T19:31:56Z</dcterms:created>
  <dcterms:modified xsi:type="dcterms:W3CDTF">2013-10-18T19:31:56Z</dcterms:modified>
</cp:coreProperties>
</file>